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Practicante\Desktop\NDC\Factor\3 Escenarios BAU-NDC-100RE\"/>
    </mc:Choice>
  </mc:AlternateContent>
  <xr:revisionPtr revIDLastSave="0" documentId="8_{439B91E0-DCCF-471B-AA81-457193297DA3}" xr6:coauthVersionLast="31" xr6:coauthVersionMax="31" xr10:uidLastSave="{00000000-0000-0000-0000-000000000000}"/>
  <bookViews>
    <workbookView xWindow="0" yWindow="0" windowWidth="15360" windowHeight="6270" xr2:uid="{00000000-000D-0000-FFFF-FFFF00000000}"/>
  </bookViews>
  <sheets>
    <sheet name="Scenario_Current_Demand" sheetId="6" r:id="rId1"/>
    <sheet name="Hoja1" sheetId="7" r:id="rId2"/>
    <sheet name="Proyectos Adicionales C-D" sheetId="4" r:id="rId3"/>
    <sheet name="Proyectos " sheetId="3" r:id="rId4"/>
    <sheet name="Eficiencia" sheetId="1" r:id="rId5"/>
    <sheet name="Generacion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p" localSheetId="3">#REF!</definedName>
    <definedName name="\p">#REF!</definedName>
    <definedName name="\q" localSheetId="3">#REF!</definedName>
    <definedName name="\q">#REF!</definedName>
    <definedName name="_____PMT23" localSheetId="3">#REF!</definedName>
    <definedName name="_____PMT23">#REF!</definedName>
    <definedName name="_____TR2" localSheetId="3">#REF!</definedName>
    <definedName name="_____TR2">#REF!</definedName>
    <definedName name="____PMT23" localSheetId="3">#REF!</definedName>
    <definedName name="____PMT23">#REF!</definedName>
    <definedName name="____TR2" localSheetId="3">#REF!</definedName>
    <definedName name="____TR2">#REF!</definedName>
    <definedName name="___PMT23" localSheetId="3">#REF!</definedName>
    <definedName name="___PMT23">#REF!</definedName>
    <definedName name="___TR2" localSheetId="3">#REF!</definedName>
    <definedName name="___TR2">#REF!</definedName>
    <definedName name="__PMT23" localSheetId="3">#REF!</definedName>
    <definedName name="__PMT23">#REF!</definedName>
    <definedName name="__TR2" localSheetId="3">#REF!</definedName>
    <definedName name="__TR2">#REF!</definedName>
    <definedName name="_axc2" localSheetId="3">#REF!</definedName>
    <definedName name="_axc2">#REF!</definedName>
    <definedName name="_axc3" localSheetId="3">#REF!</definedName>
    <definedName name="_axc3">#REF!</definedName>
    <definedName name="_Fill" localSheetId="5" hidden="1">[1]Tabla1!$A$13:$A$43</definedName>
    <definedName name="_Fill" localSheetId="3" hidden="1">#REF!</definedName>
    <definedName name="_Fill" hidden="1">#REF!</definedName>
    <definedName name="_PMT23" localSheetId="3">#REF!</definedName>
    <definedName name="_PMT23">#REF!</definedName>
    <definedName name="_Table2_In1">#N/A</definedName>
    <definedName name="_TR2" localSheetId="3">#REF!</definedName>
    <definedName name="_TR2">#REF!</definedName>
    <definedName name="a" localSheetId="3">#REF!</definedName>
    <definedName name="a">#REF!</definedName>
    <definedName name="A_impresión_IM" localSheetId="5">#REF!</definedName>
    <definedName name="A_impresión_IM" localSheetId="3">#REF!</definedName>
    <definedName name="A_impresión_IM">#REF!</definedName>
    <definedName name="aasdew">#N/A</definedName>
    <definedName name="ALTC" localSheetId="3">#REF!</definedName>
    <definedName name="ALTC">#REF!</definedName>
    <definedName name="anex1" localSheetId="3">#REF!</definedName>
    <definedName name="anex1">#REF!</definedName>
    <definedName name="anex2" localSheetId="3">#REF!</definedName>
    <definedName name="anex2">#REF!</definedName>
    <definedName name="anex2a" localSheetId="3">#REF!</definedName>
    <definedName name="anex2a">#REF!</definedName>
    <definedName name="anex2b" localSheetId="3">#REF!</definedName>
    <definedName name="anex2b">#REF!</definedName>
    <definedName name="anex2c" localSheetId="3">#REF!</definedName>
    <definedName name="anex2c">#REF!</definedName>
    <definedName name="anex2d" localSheetId="3">#REF!</definedName>
    <definedName name="anex2d">#REF!</definedName>
    <definedName name="anex3a" localSheetId="3">#REF!</definedName>
    <definedName name="anex3a">#REF!</definedName>
    <definedName name="anex3b" localSheetId="3">#REF!</definedName>
    <definedName name="anex3b">#REF!</definedName>
    <definedName name="anex3c" localSheetId="3">#REF!</definedName>
    <definedName name="anex3c">#REF!</definedName>
    <definedName name="anex3d" localSheetId="3">#REF!</definedName>
    <definedName name="anex3d">#REF!</definedName>
    <definedName name="anex3e" localSheetId="3">#REF!</definedName>
    <definedName name="anex3e">#REF!</definedName>
    <definedName name="anex5a" localSheetId="3">#REF!</definedName>
    <definedName name="anex5a">#REF!</definedName>
    <definedName name="anex5b" localSheetId="3">#REF!</definedName>
    <definedName name="anex5b">#REF!</definedName>
    <definedName name="anex8a" localSheetId="3">#REF!</definedName>
    <definedName name="anex8a">#REF!</definedName>
    <definedName name="anex8b" localSheetId="3">#REF!</definedName>
    <definedName name="anex8b">#REF!</definedName>
    <definedName name="anex8c" localSheetId="3">#REF!</definedName>
    <definedName name="anex8c">#REF!</definedName>
    <definedName name="anex8d" localSheetId="3">#REF!</definedName>
    <definedName name="anex8d">#REF!</definedName>
    <definedName name="anex8e" localSheetId="3">#REF!</definedName>
    <definedName name="anex8e">#REF!</definedName>
    <definedName name="anex8f" localSheetId="3">#REF!</definedName>
    <definedName name="anex8f">#REF!</definedName>
    <definedName name="anexo2bpnf">[2]ANEXO2B!$A$1</definedName>
    <definedName name="anexo863" localSheetId="3">#REF!</definedName>
    <definedName name="anexo863">#REF!</definedName>
    <definedName name="anexo8e" localSheetId="3">#REF!</definedName>
    <definedName name="anexo8e">#REF!</definedName>
    <definedName name="_xlnm.Print_Area" localSheetId="4">Eficiencia!$A$1:$L$69</definedName>
    <definedName name="_xlnm.Print_Area" localSheetId="5">Generacion!$A$1:$J$117</definedName>
    <definedName name="_xlnm.Print_Area" localSheetId="3">#REF!</definedName>
    <definedName name="_xlnm.Print_Area">#REF!</definedName>
    <definedName name="Area1">#N/A</definedName>
    <definedName name="Area2">#N/A</definedName>
    <definedName name="Area4" localSheetId="3">#REF!</definedName>
    <definedName name="Area4">#REF!</definedName>
    <definedName name="Area564" localSheetId="3">#REF!</definedName>
    <definedName name="Area564">#REF!</definedName>
    <definedName name="awfrw">#N/A</definedName>
    <definedName name="axc" localSheetId="3">#REF!</definedName>
    <definedName name="axc">#REF!</definedName>
    <definedName name="axc." localSheetId="3">#REF!</definedName>
    <definedName name="axc.">#REF!</definedName>
    <definedName name="b" localSheetId="3">#REF!</definedName>
    <definedName name="b">#REF!</definedName>
    <definedName name="Base_datos_IM">#N/A</definedName>
    <definedName name="_xlnm.Database" localSheetId="3">#REF!</definedName>
    <definedName name="_xlnm.Database">#REF!</definedName>
    <definedName name="BDATOS">[3]PLANTA!$A$2:$O$70</definedName>
    <definedName name="Bs" localSheetId="3">#REF!</definedName>
    <definedName name="Bs">#REF!</definedName>
    <definedName name="Bs." localSheetId="3">#REF!</definedName>
    <definedName name="Bs.">#REF!</definedName>
    <definedName name="Bss" localSheetId="3">#REF!</definedName>
    <definedName name="Bss">#REF!</definedName>
    <definedName name="C_3" localSheetId="3">#REF!</definedName>
    <definedName name="C_3">#REF!</definedName>
    <definedName name="C_3." localSheetId="3">#REF!</definedName>
    <definedName name="C_3.">#REF!</definedName>
    <definedName name="C_33" localSheetId="3">#REF!</definedName>
    <definedName name="C_33">#REF!</definedName>
    <definedName name="CAMBIOS2" localSheetId="3">#REF!</definedName>
    <definedName name="CAMBIOS2">#REF!</definedName>
    <definedName name="cap" localSheetId="3">#REF!</definedName>
    <definedName name="cap">#REF!</definedName>
    <definedName name="Capacidad" localSheetId="3">#REF!</definedName>
    <definedName name="Capacidad">#REF!</definedName>
    <definedName name="Caract">[4]ANEXOF1!$A$16:$R$172</definedName>
    <definedName name="CBWorkbookPriority" hidden="1">-1553105064</definedName>
    <definedName name="CENTRALES" localSheetId="3">#REF!</definedName>
    <definedName name="CENTRALES">#REF!</definedName>
    <definedName name="Centrales." localSheetId="3">#REF!</definedName>
    <definedName name="Centrales.">#REF!</definedName>
    <definedName name="centrales2" localSheetId="3">#REF!</definedName>
    <definedName name="centrales2">#REF!</definedName>
    <definedName name="CG" localSheetId="3">#REF!</definedName>
    <definedName name="CG">#REF!</definedName>
    <definedName name="CMg" localSheetId="3">#REF!</definedName>
    <definedName name="CMg">#REF!</definedName>
    <definedName name="CMga" localSheetId="3">#REF!</definedName>
    <definedName name="CMga">#REF!</definedName>
    <definedName name="Cobsultor" localSheetId="3">#REF!</definedName>
    <definedName name="Cobsultor">#REF!</definedName>
    <definedName name="COLAPSOB" localSheetId="5" hidden="1">{"'DMAX'!$A$10:$P$43"}</definedName>
    <definedName name="COLAPSOB" hidden="1">{"'DMAX'!$A$10:$P$43"}</definedName>
    <definedName name="colapsosA" localSheetId="5" hidden="1">{"'DMAX'!$A$10:$P$43"}</definedName>
    <definedName name="colapsosA" hidden="1">{"'DMAX'!$A$10:$P$43"}</definedName>
    <definedName name="colapsosA_1" localSheetId="5" hidden="1">{"'DMAX'!$A$10:$P$43"}</definedName>
    <definedName name="colapsosA_1" hidden="1">{"'DMAX'!$A$10:$P$43"}</definedName>
    <definedName name="COMBUSTIBLE" localSheetId="3">#REF!</definedName>
    <definedName name="COMBUSTIBLE">#REF!</definedName>
    <definedName name="combustible." localSheetId="3">#REF!</definedName>
    <definedName name="combustible.">#REF!</definedName>
    <definedName name="combustible2" localSheetId="3">#REF!</definedName>
    <definedName name="combustible2">#REF!</definedName>
    <definedName name="Compos." localSheetId="3">#REF!</definedName>
    <definedName name="Compos.">#REF!</definedName>
    <definedName name="cONTROLA" localSheetId="5" hidden="1">{"'DMAX'!$A$10:$P$43"}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3">#REF!</definedName>
    <definedName name="CUADRO3">#REF!</definedName>
    <definedName name="d_3" localSheetId="3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3">#REF!</definedName>
    <definedName name="dffg">#REF!</definedName>
    <definedName name="dfsaw">#N/A</definedName>
    <definedName name="dfserf" localSheetId="3">#REF!</definedName>
    <definedName name="dfserf">#REF!</definedName>
    <definedName name="dghrtsy" localSheetId="3">#REF!</definedName>
    <definedName name="dghrtsy">#REF!</definedName>
    <definedName name="dsasdfhjkluyfrdebgfrbenhtng" localSheetId="3">#REF!</definedName>
    <definedName name="dsasdfhjkluyfrdebgfrbenhtng">#REF!</definedName>
    <definedName name="dt" localSheetId="3">#REF!</definedName>
    <definedName name="dt">#REF!</definedName>
    <definedName name="e">#N/A</definedName>
    <definedName name="EEEEEE" localSheetId="5" hidden="1">{"'DMAX'!$A$10:$P$43"}</definedName>
    <definedName name="EEEEEE" hidden="1">{"'DMAX'!$A$10:$P$43"}</definedName>
    <definedName name="EEEEEE_1" localSheetId="5" hidden="1">{"'DMAX'!$A$10:$P$43"}</definedName>
    <definedName name="EEEEEE_1" hidden="1">{"'DMAX'!$A$10:$P$43"}</definedName>
    <definedName name="EMBALSES" localSheetId="3">#REF!</definedName>
    <definedName name="EMBALSES">#REF!</definedName>
    <definedName name="embalses." localSheetId="3">#REF!</definedName>
    <definedName name="embalses.">#REF!</definedName>
    <definedName name="embalses2" localSheetId="3">#REF!</definedName>
    <definedName name="embalses2">#REF!</definedName>
    <definedName name="Equivalencia_nombres_clientes">'[7]Nombres distribuidoras'!$F$2:$G$71</definedName>
    <definedName name="erreer" localSheetId="3">#REF!</definedName>
    <definedName name="erreer">#REF!</definedName>
    <definedName name="erreer." localSheetId="3">#REF!</definedName>
    <definedName name="erreer.">#REF!</definedName>
    <definedName name="excelñ" localSheetId="3">#REF!</definedName>
    <definedName name="excelñ">#REF!</definedName>
    <definedName name="FA" localSheetId="3">#REF!</definedName>
    <definedName name="FA">#REF!</definedName>
    <definedName name="falla" localSheetId="5" hidden="1">{"'FLUJO'!$X$101"}</definedName>
    <definedName name="falla" hidden="1">{"'FLUJO'!$X$101"}</definedName>
    <definedName name="falla_1" localSheetId="5" hidden="1">{"'FLUJO'!$X$101"}</definedName>
    <definedName name="falla_1" hidden="1">{"'FLUJO'!$X$101"}</definedName>
    <definedName name="falla1" localSheetId="5" hidden="1">{"'FLUJO'!$X$101"}</definedName>
    <definedName name="falla1" hidden="1">{"'FLUJO'!$X$101"}</definedName>
    <definedName name="fgera">#N/A</definedName>
    <definedName name="fILLL" localSheetId="3" hidden="1">#REF!</definedName>
    <definedName name="fILLL" hidden="1">#REF!</definedName>
    <definedName name="fONDO">[8]FONDO!$A$1:$N$841</definedName>
    <definedName name="GAS" localSheetId="3">#REF!</definedName>
    <definedName name="GAS">#REF!</definedName>
    <definedName name="GB" localSheetId="3">[9]GRAF31!#REF!</definedName>
    <definedName name="GB">[9]GRAF31!#REF!</definedName>
    <definedName name="GBa" localSheetId="3">'[10]GRAF24 '!#REF!</definedName>
    <definedName name="GBa">'[10]GRAF24 '!#REF!</definedName>
    <definedName name="gdr" localSheetId="3">#REF!</definedName>
    <definedName name="gdr">#REF!</definedName>
    <definedName name="GENBRU" localSheetId="3">#REF!</definedName>
    <definedName name="GENBRU">#REF!</definedName>
    <definedName name="GENBRU." localSheetId="3">#REF!</definedName>
    <definedName name="GENBRU.">#REF!</definedName>
    <definedName name="genbru2" localSheetId="3">#REF!</definedName>
    <definedName name="genbru2">#REF!</definedName>
    <definedName name="GENBRUs" localSheetId="3">#REF!</definedName>
    <definedName name="GENBRUs">#REF!</definedName>
    <definedName name="GENERACION" localSheetId="3">#REF!</definedName>
    <definedName name="GENERACION">#REF!</definedName>
    <definedName name="generacion2" localSheetId="3">#REF!</definedName>
    <definedName name="generacion2">#REF!</definedName>
    <definedName name="GENERACION3" localSheetId="3">#REF!</definedName>
    <definedName name="GENERACION3">#REF!</definedName>
    <definedName name="General">'[6]DAT Generales'!$A$22:$J$169</definedName>
    <definedName name="gg" localSheetId="3">#REF!</definedName>
    <definedName name="gg">#REF!</definedName>
    <definedName name="gyuj" localSheetId="3">#REF!</definedName>
    <definedName name="gyuj">#REF!</definedName>
    <definedName name="hdrtwer" localSheetId="3">#REF!</definedName>
    <definedName name="hdrtwer">#REF!</definedName>
    <definedName name="hhh" localSheetId="3">#REF!</definedName>
    <definedName name="hhh">#REF!</definedName>
    <definedName name="HTML_CodePage" hidden="1">1252</definedName>
    <definedName name="HTML_Control" localSheetId="5" hidden="1">{"'FLUJO'!$X$101"}</definedName>
    <definedName name="HTML_Control" hidden="1">{"'DMAX'!$A$10:$P$43"}</definedName>
    <definedName name="HTML_Control_1" localSheetId="5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5" hidden="1">"DATOS"</definedName>
    <definedName name="HTML_Header" hidden="1">"DMAX"</definedName>
    <definedName name="HTML_Header_1" hidden="1">"DMAX"</definedName>
    <definedName name="HTML_LastUpdate" localSheetId="5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5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5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5" hidden="1">"WEBJUN1"</definedName>
    <definedName name="HTML_Title" hidden="1">"estabr"</definedName>
    <definedName name="HTML_Title_1" hidden="1">"estabr"</definedName>
    <definedName name="Imprimir_área_IM" localSheetId="3">#REF!</definedName>
    <definedName name="Imprimir_área_IM">#REF!</definedName>
    <definedName name="IND" localSheetId="3">#REF!</definedName>
    <definedName name="IND">#REF!</definedName>
    <definedName name="indat" localSheetId="3">#REF!</definedName>
    <definedName name="indat">#REF!</definedName>
    <definedName name="inicio" localSheetId="3">#REF!</definedName>
    <definedName name="inicio">#REF!</definedName>
    <definedName name="INYECC" localSheetId="3">#REF!</definedName>
    <definedName name="INYECC">#REF!</definedName>
    <definedName name="inyecc2" localSheetId="3">#REF!</definedName>
    <definedName name="inyecc2">#REF!</definedName>
    <definedName name="IR" localSheetId="3">#REF!</definedName>
    <definedName name="IR">#REF!</definedName>
    <definedName name="IRa" localSheetId="3">#REF!</definedName>
    <definedName name="IRa">#REF!</definedName>
    <definedName name="IVA">[11]MAYO!$B$2</definedName>
    <definedName name="j" localSheetId="3" hidden="1">#REF!</definedName>
    <definedName name="j" hidden="1">#REF!</definedName>
    <definedName name="jg" localSheetId="3">#REF!</definedName>
    <definedName name="jg">#REF!</definedName>
    <definedName name="jjuuygt" localSheetId="3">#REF!</definedName>
    <definedName name="jjuuygt">#REF!</definedName>
    <definedName name="jnmh" localSheetId="3">#REF!</definedName>
    <definedName name="jnmh">#REF!</definedName>
    <definedName name="jtyry" localSheetId="3" hidden="1">#REF!</definedName>
    <definedName name="jtyry" hidden="1">#REF!</definedName>
    <definedName name="KK" localSheetId="3">#REF!</definedName>
    <definedName name="KK">#REF!</definedName>
    <definedName name="klj">#N/A</definedName>
    <definedName name="l">#N/A</definedName>
    <definedName name="lloi" localSheetId="3">#REF!</definedName>
    <definedName name="lloi">#REF!</definedName>
    <definedName name="lnd" localSheetId="3">#REF!</definedName>
    <definedName name="lnd">#REF!</definedName>
    <definedName name="lnp" localSheetId="3">#REF!</definedName>
    <definedName name="lnp">#REF!</definedName>
    <definedName name="lnpib" localSheetId="3">#REF!</definedName>
    <definedName name="lnpib">#REF!</definedName>
    <definedName name="lnx" localSheetId="3">#REF!</definedName>
    <definedName name="lnx">#REF!</definedName>
    <definedName name="lny" localSheetId="3">#REF!</definedName>
    <definedName name="lny">#REF!</definedName>
    <definedName name="lugar" localSheetId="3">#REF!</definedName>
    <definedName name="lugar">#REF!</definedName>
    <definedName name="mbfd" localSheetId="3">#REF!</definedName>
    <definedName name="mbfd">#REF!</definedName>
    <definedName name="MES" localSheetId="3">#REF!</definedName>
    <definedName name="MES">#REF!</definedName>
    <definedName name="meses">[12]FONDO!$R$2:$S$34</definedName>
    <definedName name="MON" localSheetId="3">#REF!</definedName>
    <definedName name="MON">#REF!</definedName>
    <definedName name="pd" localSheetId="3">#REF!</definedName>
    <definedName name="pd">#REF!</definedName>
    <definedName name="PEn" localSheetId="3">#REF!</definedName>
    <definedName name="PEn">#REF!</definedName>
    <definedName name="PF" localSheetId="3">[13]PF!#REF!</definedName>
    <definedName name="PF">[13]PF!#REF!</definedName>
    <definedName name="PFa" localSheetId="3">[13]PF!#REF!</definedName>
    <definedName name="PFa">[13]PF!#REF!</definedName>
    <definedName name="PM">[14]PM!$A$1</definedName>
    <definedName name="PMC">[14]PMC!$A$1</definedName>
    <definedName name="PMT" localSheetId="3">#REF!</definedName>
    <definedName name="PMT">#REF!</definedName>
    <definedName name="pp" localSheetId="3">[13]GB!#REF!</definedName>
    <definedName name="pp">[13]GB!#REF!</definedName>
    <definedName name="ppA" localSheetId="3">[13]GB!#REF!</definedName>
    <definedName name="ppA">[13]GB!#REF!</definedName>
    <definedName name="Print_Area">#REF!</definedName>
    <definedName name="Proyectos_areas" localSheetId="3">#REF!</definedName>
    <definedName name="Proyectos_areas">#REF!</definedName>
    <definedName name="q" localSheetId="3">#REF!</definedName>
    <definedName name="q">#REF!</definedName>
    <definedName name="QWERTY" localSheetId="3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3">#REF!</definedName>
    <definedName name="rerggg">#REF!</definedName>
    <definedName name="rerggg." localSheetId="3">#REF!</definedName>
    <definedName name="rerggg.">#REF!</definedName>
    <definedName name="RETIRO" localSheetId="3">#REF!</definedName>
    <definedName name="RETIRO">#REF!</definedName>
    <definedName name="RETIRO." localSheetId="3">#REF!</definedName>
    <definedName name="RETIRO.">#REF!</definedName>
    <definedName name="retiro2" localSheetId="3">#REF!</definedName>
    <definedName name="retiro2">#REF!</definedName>
    <definedName name="RR" localSheetId="5" hidden="1">{"'DMAX'!$A$10:$P$43"}</definedName>
    <definedName name="RR" hidden="1">{"'DMAX'!$A$10:$P$43"}</definedName>
    <definedName name="RR_1" localSheetId="5" hidden="1">{"'DMAX'!$A$10:$P$43"}</definedName>
    <definedName name="RR_1" hidden="1">{"'DMAX'!$A$10:$P$43"}</definedName>
    <definedName name="rre" localSheetId="3">#REF!</definedName>
    <definedName name="rre">#REF!</definedName>
    <definedName name="rrrrr" localSheetId="3">[9]GRAF31!#REF!</definedName>
    <definedName name="rrrrr">[9]GRAF31!#REF!</definedName>
    <definedName name="s" localSheetId="3">#REF!</definedName>
    <definedName name="s">#REF!</definedName>
    <definedName name="TableName">"Dummy"</definedName>
    <definedName name="tc" localSheetId="3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3">#REF!</definedName>
    <definedName name="TR">#REF!</definedName>
    <definedName name="TRANSACCIONES" localSheetId="3">#REF!</definedName>
    <definedName name="TRANSACCIONES">#REF!</definedName>
    <definedName name="TRANSACCIONES." localSheetId="3">#REF!</definedName>
    <definedName name="TRANSACCIONES.">#REF!</definedName>
    <definedName name="transacciones2" localSheetId="3">#REF!</definedName>
    <definedName name="transacciones2">#REF!</definedName>
    <definedName name="ttt" localSheetId="5" hidden="1">{"'DMAX'!$A$10:$P$43"}</definedName>
    <definedName name="ttt" hidden="1">{"'DMAX'!$A$10:$P$43"}</definedName>
    <definedName name="ttt_1" localSheetId="5" hidden="1">{"'DMAX'!$A$10:$P$43"}</definedName>
    <definedName name="ttt_1" hidden="1">{"'DMAX'!$A$10:$P$43"}</definedName>
    <definedName name="tye" localSheetId="3">#REF!</definedName>
    <definedName name="tye">#REF!</definedName>
    <definedName name="Unidad_Operativa_del_CNDC" localSheetId="3">#REF!</definedName>
    <definedName name="Unidad_Operativa_del_CNDC">#REF!</definedName>
    <definedName name="uuuu" localSheetId="3">#REF!</definedName>
    <definedName name="uuuu">#REF!</definedName>
    <definedName name="vbvbd" localSheetId="3">#REF!</definedName>
    <definedName name="vbvbd">#REF!</definedName>
    <definedName name="vgger" localSheetId="3">#REF!</definedName>
    <definedName name="vgger">#REF!</definedName>
    <definedName name="wwww" localSheetId="3">#REF!</definedName>
    <definedName name="wwww">#REF!</definedName>
    <definedName name="wwwww" localSheetId="3">#REF!</definedName>
    <definedName name="wwwww">#REF!</definedName>
    <definedName name="x" localSheetId="5" hidden="1">{"'FLUJO'!$X$101"}</definedName>
    <definedName name="x" hidden="1">{"'FLUJO'!$X$101"}</definedName>
    <definedName name="x_1" localSheetId="5" hidden="1">{"'FLUJO'!$X$101"}</definedName>
    <definedName name="x_1" hidden="1">{"'FLUJO'!$X$101"}</definedName>
    <definedName name="xA" localSheetId="5" hidden="1">{"'FLUJO'!$X$101"}</definedName>
    <definedName name="xA" hidden="1">{"'FLUJO'!$X$101"}</definedName>
    <definedName name="y" localSheetId="3">#REF!</definedName>
    <definedName name="y">#REF!</definedName>
    <definedName name="z" localSheetId="5" hidden="1">{"'DMAX'!$A$10:$P$43"}</definedName>
    <definedName name="z" hidden="1">{"'DMAX'!$A$10:$P$43"}</definedName>
    <definedName name="zxx" localSheetId="3">#REF!</definedName>
    <definedName name="zxx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8" i="6" l="1"/>
  <c r="W28" i="6"/>
  <c r="W67" i="6"/>
  <c r="W68" i="6"/>
  <c r="W69" i="6"/>
  <c r="W70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7" i="6"/>
  <c r="W108" i="6"/>
  <c r="W109" i="6"/>
  <c r="W110" i="6"/>
  <c r="W111" i="6"/>
  <c r="W112" i="6"/>
  <c r="W113" i="6"/>
  <c r="W114" i="6"/>
  <c r="W115" i="6"/>
  <c r="W116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30" i="6"/>
  <c r="P31" i="1"/>
  <c r="P17" i="1"/>
  <c r="P18" i="1"/>
  <c r="P19" i="1"/>
  <c r="P20" i="1"/>
  <c r="P21" i="1"/>
  <c r="P22" i="1"/>
  <c r="P23" i="1"/>
  <c r="P24" i="1"/>
  <c r="P25" i="1"/>
  <c r="P26" i="1"/>
  <c r="P16" i="1"/>
  <c r="O11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16" i="1"/>
  <c r="O273" i="6" l="1"/>
  <c r="P273" i="6" s="1"/>
  <c r="Q273" i="6" s="1"/>
  <c r="R273" i="6" s="1"/>
  <c r="S273" i="6" s="1"/>
  <c r="T273" i="6" s="1"/>
  <c r="U273" i="6" s="1"/>
  <c r="V273" i="6" s="1"/>
  <c r="Y273" i="6" s="1"/>
  <c r="Z273" i="6" s="1"/>
  <c r="AA273" i="6" s="1"/>
  <c r="AB273" i="6" s="1"/>
  <c r="AC273" i="6" s="1"/>
  <c r="O272" i="6"/>
  <c r="P272" i="6" s="1"/>
  <c r="P270" i="6" s="1"/>
  <c r="N270" i="6"/>
  <c r="M270" i="6"/>
  <c r="L270" i="6"/>
  <c r="K270" i="6"/>
  <c r="J270" i="6"/>
  <c r="I270" i="6"/>
  <c r="H270" i="6"/>
  <c r="G270" i="6"/>
  <c r="O267" i="6"/>
  <c r="P267" i="6" s="1"/>
  <c r="Q267" i="6" s="1"/>
  <c r="R267" i="6" s="1"/>
  <c r="S267" i="6" s="1"/>
  <c r="T267" i="6" s="1"/>
  <c r="U267" i="6" s="1"/>
  <c r="V267" i="6" s="1"/>
  <c r="Y267" i="6" s="1"/>
  <c r="Z267" i="6" s="1"/>
  <c r="AA267" i="6" s="1"/>
  <c r="AB267" i="6" s="1"/>
  <c r="AC267" i="6" s="1"/>
  <c r="O265" i="6"/>
  <c r="P265" i="6" s="1"/>
  <c r="Q265" i="6" s="1"/>
  <c r="R265" i="6" s="1"/>
  <c r="S265" i="6" s="1"/>
  <c r="T265" i="6" s="1"/>
  <c r="U265" i="6" s="1"/>
  <c r="V265" i="6" s="1"/>
  <c r="Y265" i="6" s="1"/>
  <c r="Z265" i="6" s="1"/>
  <c r="AA265" i="6" s="1"/>
  <c r="AB265" i="6" s="1"/>
  <c r="AC265" i="6" s="1"/>
  <c r="O264" i="6"/>
  <c r="N262" i="6"/>
  <c r="M262" i="6"/>
  <c r="L262" i="6"/>
  <c r="K262" i="6"/>
  <c r="J262" i="6"/>
  <c r="I262" i="6"/>
  <c r="H262" i="6"/>
  <c r="G262" i="6"/>
  <c r="O259" i="6"/>
  <c r="P259" i="6" s="1"/>
  <c r="Q259" i="6" s="1"/>
  <c r="R259" i="6" s="1"/>
  <c r="S259" i="6" s="1"/>
  <c r="T259" i="6" s="1"/>
  <c r="U259" i="6" s="1"/>
  <c r="V259" i="6" s="1"/>
  <c r="Y259" i="6" s="1"/>
  <c r="Z259" i="6" s="1"/>
  <c r="AA259" i="6" s="1"/>
  <c r="AB259" i="6" s="1"/>
  <c r="AC259" i="6" s="1"/>
  <c r="O257" i="6"/>
  <c r="P257" i="6" s="1"/>
  <c r="Q257" i="6" s="1"/>
  <c r="R257" i="6" s="1"/>
  <c r="S257" i="6" s="1"/>
  <c r="T257" i="6" s="1"/>
  <c r="U257" i="6" s="1"/>
  <c r="V257" i="6" s="1"/>
  <c r="Y257" i="6" s="1"/>
  <c r="Z257" i="6" s="1"/>
  <c r="AA257" i="6" s="1"/>
  <c r="AB257" i="6" s="1"/>
  <c r="AC257" i="6" s="1"/>
  <c r="O255" i="6"/>
  <c r="P255" i="6" s="1"/>
  <c r="Q255" i="6" s="1"/>
  <c r="R255" i="6" s="1"/>
  <c r="S255" i="6" s="1"/>
  <c r="T255" i="6" s="1"/>
  <c r="U255" i="6" s="1"/>
  <c r="V255" i="6" s="1"/>
  <c r="Y255" i="6" s="1"/>
  <c r="Z255" i="6" s="1"/>
  <c r="AA255" i="6" s="1"/>
  <c r="AB255" i="6" s="1"/>
  <c r="AC255" i="6" s="1"/>
  <c r="O253" i="6"/>
  <c r="P253" i="6" s="1"/>
  <c r="Q253" i="6" s="1"/>
  <c r="R253" i="6" s="1"/>
  <c r="S253" i="6" s="1"/>
  <c r="T253" i="6" s="1"/>
  <c r="U253" i="6" s="1"/>
  <c r="V253" i="6" s="1"/>
  <c r="Y253" i="6" s="1"/>
  <c r="Z253" i="6" s="1"/>
  <c r="AA253" i="6" s="1"/>
  <c r="AB253" i="6" s="1"/>
  <c r="AC253" i="6" s="1"/>
  <c r="O252" i="6"/>
  <c r="P252" i="6" s="1"/>
  <c r="Q252" i="6" s="1"/>
  <c r="R252" i="6" s="1"/>
  <c r="S252" i="6" s="1"/>
  <c r="T252" i="6" s="1"/>
  <c r="U252" i="6" s="1"/>
  <c r="V252" i="6" s="1"/>
  <c r="Y252" i="6" s="1"/>
  <c r="Z252" i="6" s="1"/>
  <c r="AA252" i="6" s="1"/>
  <c r="AB252" i="6" s="1"/>
  <c r="AC252" i="6" s="1"/>
  <c r="O250" i="6"/>
  <c r="P250" i="6" s="1"/>
  <c r="Q250" i="6" s="1"/>
  <c r="R250" i="6" s="1"/>
  <c r="S250" i="6" s="1"/>
  <c r="T250" i="6" s="1"/>
  <c r="U250" i="6" s="1"/>
  <c r="V250" i="6" s="1"/>
  <c r="Y250" i="6" s="1"/>
  <c r="Z250" i="6" s="1"/>
  <c r="AA250" i="6" s="1"/>
  <c r="AB250" i="6" s="1"/>
  <c r="AC250" i="6" s="1"/>
  <c r="O248" i="6"/>
  <c r="P248" i="6" s="1"/>
  <c r="Q248" i="6" s="1"/>
  <c r="R248" i="6" s="1"/>
  <c r="S248" i="6" s="1"/>
  <c r="T248" i="6" s="1"/>
  <c r="U248" i="6" s="1"/>
  <c r="V248" i="6" s="1"/>
  <c r="Y248" i="6" s="1"/>
  <c r="Z248" i="6" s="1"/>
  <c r="AA248" i="6" s="1"/>
  <c r="AB248" i="6" s="1"/>
  <c r="AC248" i="6" s="1"/>
  <c r="O247" i="6"/>
  <c r="P247" i="6" s="1"/>
  <c r="Q247" i="6" s="1"/>
  <c r="R247" i="6" s="1"/>
  <c r="S247" i="6" s="1"/>
  <c r="T247" i="6" s="1"/>
  <c r="U247" i="6" s="1"/>
  <c r="V247" i="6" s="1"/>
  <c r="Y247" i="6" s="1"/>
  <c r="Z247" i="6" s="1"/>
  <c r="AA247" i="6" s="1"/>
  <c r="AB247" i="6" s="1"/>
  <c r="AC247" i="6" s="1"/>
  <c r="O245" i="6"/>
  <c r="P245" i="6" s="1"/>
  <c r="Q245" i="6" s="1"/>
  <c r="R245" i="6" s="1"/>
  <c r="S245" i="6" s="1"/>
  <c r="T245" i="6" s="1"/>
  <c r="U245" i="6" s="1"/>
  <c r="V245" i="6" s="1"/>
  <c r="Y245" i="6" s="1"/>
  <c r="Z245" i="6" s="1"/>
  <c r="AA245" i="6" s="1"/>
  <c r="AB245" i="6" s="1"/>
  <c r="AC245" i="6" s="1"/>
  <c r="O243" i="6"/>
  <c r="P243" i="6" s="1"/>
  <c r="Q243" i="6" s="1"/>
  <c r="R243" i="6" s="1"/>
  <c r="S243" i="6" s="1"/>
  <c r="T243" i="6" s="1"/>
  <c r="U243" i="6" s="1"/>
  <c r="V243" i="6" s="1"/>
  <c r="Y243" i="6" s="1"/>
  <c r="Z243" i="6" s="1"/>
  <c r="AA243" i="6" s="1"/>
  <c r="AB243" i="6" s="1"/>
  <c r="AC243" i="6" s="1"/>
  <c r="O242" i="6"/>
  <c r="P242" i="6" s="1"/>
  <c r="Q242" i="6" s="1"/>
  <c r="R242" i="6" s="1"/>
  <c r="S242" i="6" s="1"/>
  <c r="T242" i="6" s="1"/>
  <c r="U242" i="6" s="1"/>
  <c r="V242" i="6" s="1"/>
  <c r="Y242" i="6" s="1"/>
  <c r="Z242" i="6" s="1"/>
  <c r="AA242" i="6" s="1"/>
  <c r="AB242" i="6" s="1"/>
  <c r="AC242" i="6" s="1"/>
  <c r="O240" i="6"/>
  <c r="P240" i="6" s="1"/>
  <c r="Q240" i="6" s="1"/>
  <c r="R240" i="6" s="1"/>
  <c r="S240" i="6" s="1"/>
  <c r="T240" i="6" s="1"/>
  <c r="U240" i="6" s="1"/>
  <c r="V240" i="6" s="1"/>
  <c r="Y240" i="6" s="1"/>
  <c r="Z240" i="6" s="1"/>
  <c r="AA240" i="6" s="1"/>
  <c r="AB240" i="6" s="1"/>
  <c r="AC240" i="6" s="1"/>
  <c r="O238" i="6"/>
  <c r="P238" i="6" s="1"/>
  <c r="Q238" i="6" s="1"/>
  <c r="R238" i="6" s="1"/>
  <c r="S238" i="6" s="1"/>
  <c r="T238" i="6" s="1"/>
  <c r="U238" i="6" s="1"/>
  <c r="V238" i="6" s="1"/>
  <c r="Y238" i="6" s="1"/>
  <c r="Z238" i="6" s="1"/>
  <c r="AA238" i="6" s="1"/>
  <c r="AB238" i="6" s="1"/>
  <c r="AC238" i="6" s="1"/>
  <c r="O236" i="6"/>
  <c r="P236" i="6" s="1"/>
  <c r="Q236" i="6" s="1"/>
  <c r="R236" i="6" s="1"/>
  <c r="S236" i="6" s="1"/>
  <c r="T236" i="6" s="1"/>
  <c r="U236" i="6" s="1"/>
  <c r="V236" i="6" s="1"/>
  <c r="Y236" i="6" s="1"/>
  <c r="Z236" i="6" s="1"/>
  <c r="AA236" i="6" s="1"/>
  <c r="AB236" i="6" s="1"/>
  <c r="AC236" i="6" s="1"/>
  <c r="O235" i="6"/>
  <c r="P235" i="6" s="1"/>
  <c r="Q235" i="6" s="1"/>
  <c r="R235" i="6" s="1"/>
  <c r="S235" i="6" s="1"/>
  <c r="T235" i="6" s="1"/>
  <c r="U235" i="6" s="1"/>
  <c r="V235" i="6" s="1"/>
  <c r="Y235" i="6" s="1"/>
  <c r="Z235" i="6" s="1"/>
  <c r="AA235" i="6" s="1"/>
  <c r="AB235" i="6" s="1"/>
  <c r="AC235" i="6" s="1"/>
  <c r="O233" i="6"/>
  <c r="P233" i="6" s="1"/>
  <c r="Q233" i="6" s="1"/>
  <c r="R233" i="6" s="1"/>
  <c r="S233" i="6" s="1"/>
  <c r="T233" i="6" s="1"/>
  <c r="U233" i="6" s="1"/>
  <c r="V233" i="6" s="1"/>
  <c r="Y233" i="6" s="1"/>
  <c r="Z233" i="6" s="1"/>
  <c r="AA233" i="6" s="1"/>
  <c r="AB233" i="6" s="1"/>
  <c r="AC233" i="6" s="1"/>
  <c r="O231" i="6"/>
  <c r="P231" i="6" s="1"/>
  <c r="Q231" i="6" s="1"/>
  <c r="R231" i="6" s="1"/>
  <c r="S231" i="6" s="1"/>
  <c r="T231" i="6" s="1"/>
  <c r="U231" i="6" s="1"/>
  <c r="V231" i="6" s="1"/>
  <c r="Y231" i="6" s="1"/>
  <c r="Z231" i="6" s="1"/>
  <c r="AA231" i="6" s="1"/>
  <c r="AB231" i="6" s="1"/>
  <c r="AC231" i="6" s="1"/>
  <c r="O229" i="6"/>
  <c r="P229" i="6" s="1"/>
  <c r="Q229" i="6" s="1"/>
  <c r="R229" i="6" s="1"/>
  <c r="S229" i="6" s="1"/>
  <c r="T229" i="6" s="1"/>
  <c r="U229" i="6" s="1"/>
  <c r="V229" i="6" s="1"/>
  <c r="Y229" i="6" s="1"/>
  <c r="Z229" i="6" s="1"/>
  <c r="AA229" i="6" s="1"/>
  <c r="AB229" i="6" s="1"/>
  <c r="AC229" i="6" s="1"/>
  <c r="O227" i="6"/>
  <c r="P227" i="6" s="1"/>
  <c r="Q227" i="6" s="1"/>
  <c r="R227" i="6" s="1"/>
  <c r="S227" i="6" s="1"/>
  <c r="T227" i="6" s="1"/>
  <c r="U227" i="6" s="1"/>
  <c r="V227" i="6" s="1"/>
  <c r="Y227" i="6" s="1"/>
  <c r="Z227" i="6" s="1"/>
  <c r="AA227" i="6" s="1"/>
  <c r="AB227" i="6" s="1"/>
  <c r="AC227" i="6" s="1"/>
  <c r="O226" i="6"/>
  <c r="P226" i="6" s="1"/>
  <c r="Q226" i="6" s="1"/>
  <c r="R226" i="6" s="1"/>
  <c r="S226" i="6" s="1"/>
  <c r="T226" i="6" s="1"/>
  <c r="U226" i="6" s="1"/>
  <c r="V226" i="6" s="1"/>
  <c r="Y226" i="6" s="1"/>
  <c r="Z226" i="6" s="1"/>
  <c r="AA226" i="6" s="1"/>
  <c r="AB226" i="6" s="1"/>
  <c r="AC226" i="6" s="1"/>
  <c r="O224" i="6"/>
  <c r="P224" i="6" s="1"/>
  <c r="Q224" i="6" s="1"/>
  <c r="R224" i="6" s="1"/>
  <c r="S224" i="6" s="1"/>
  <c r="T224" i="6" s="1"/>
  <c r="U224" i="6" s="1"/>
  <c r="V224" i="6" s="1"/>
  <c r="Y224" i="6" s="1"/>
  <c r="Z224" i="6" s="1"/>
  <c r="AA224" i="6" s="1"/>
  <c r="AB224" i="6" s="1"/>
  <c r="AC224" i="6" s="1"/>
  <c r="O223" i="6"/>
  <c r="P223" i="6" s="1"/>
  <c r="Q223" i="6" s="1"/>
  <c r="R223" i="6" s="1"/>
  <c r="S223" i="6" s="1"/>
  <c r="T223" i="6" s="1"/>
  <c r="U223" i="6" s="1"/>
  <c r="V223" i="6" s="1"/>
  <c r="Y223" i="6" s="1"/>
  <c r="Z223" i="6" s="1"/>
  <c r="AA223" i="6" s="1"/>
  <c r="AB223" i="6" s="1"/>
  <c r="AC223" i="6" s="1"/>
  <c r="O221" i="6"/>
  <c r="P221" i="6" s="1"/>
  <c r="Q221" i="6" s="1"/>
  <c r="R221" i="6" s="1"/>
  <c r="S221" i="6" s="1"/>
  <c r="T221" i="6" s="1"/>
  <c r="U221" i="6" s="1"/>
  <c r="V221" i="6" s="1"/>
  <c r="Y221" i="6" s="1"/>
  <c r="Z221" i="6" s="1"/>
  <c r="AA221" i="6" s="1"/>
  <c r="AB221" i="6" s="1"/>
  <c r="AC221" i="6" s="1"/>
  <c r="P220" i="6"/>
  <c r="Q220" i="6" s="1"/>
  <c r="R220" i="6" s="1"/>
  <c r="S220" i="6" s="1"/>
  <c r="T220" i="6" s="1"/>
  <c r="U220" i="6" s="1"/>
  <c r="V220" i="6" s="1"/>
  <c r="Y220" i="6" s="1"/>
  <c r="Z220" i="6" s="1"/>
  <c r="AA220" i="6" s="1"/>
  <c r="AB220" i="6" s="1"/>
  <c r="AC220" i="6" s="1"/>
  <c r="O220" i="6"/>
  <c r="O219" i="6"/>
  <c r="P219" i="6" s="1"/>
  <c r="Q219" i="6" s="1"/>
  <c r="R219" i="6" s="1"/>
  <c r="S219" i="6" s="1"/>
  <c r="T219" i="6" s="1"/>
  <c r="U219" i="6" s="1"/>
  <c r="V219" i="6" s="1"/>
  <c r="Y219" i="6" s="1"/>
  <c r="Z219" i="6" s="1"/>
  <c r="AA219" i="6" s="1"/>
  <c r="AB219" i="6" s="1"/>
  <c r="AC219" i="6" s="1"/>
  <c r="O218" i="6"/>
  <c r="P218" i="6" s="1"/>
  <c r="Q218" i="6" s="1"/>
  <c r="R218" i="6" s="1"/>
  <c r="S218" i="6" s="1"/>
  <c r="T218" i="6" s="1"/>
  <c r="U218" i="6" s="1"/>
  <c r="V218" i="6" s="1"/>
  <c r="Y218" i="6" s="1"/>
  <c r="Z218" i="6" s="1"/>
  <c r="AA218" i="6" s="1"/>
  <c r="AB218" i="6" s="1"/>
  <c r="AC218" i="6" s="1"/>
  <c r="O217" i="6"/>
  <c r="P217" i="6" s="1"/>
  <c r="Q217" i="6" s="1"/>
  <c r="R217" i="6" s="1"/>
  <c r="S217" i="6" s="1"/>
  <c r="T217" i="6" s="1"/>
  <c r="U217" i="6" s="1"/>
  <c r="V217" i="6" s="1"/>
  <c r="Y217" i="6" s="1"/>
  <c r="Z217" i="6" s="1"/>
  <c r="AA217" i="6" s="1"/>
  <c r="AB217" i="6" s="1"/>
  <c r="AC217" i="6" s="1"/>
  <c r="O215" i="6"/>
  <c r="P215" i="6" s="1"/>
  <c r="Q215" i="6" s="1"/>
  <c r="R215" i="6" s="1"/>
  <c r="S215" i="6" s="1"/>
  <c r="T215" i="6" s="1"/>
  <c r="U215" i="6" s="1"/>
  <c r="V215" i="6" s="1"/>
  <c r="Y215" i="6" s="1"/>
  <c r="Z215" i="6" s="1"/>
  <c r="AA215" i="6" s="1"/>
  <c r="AB215" i="6" s="1"/>
  <c r="AC215" i="6" s="1"/>
  <c r="O213" i="6"/>
  <c r="P213" i="6" s="1"/>
  <c r="Q213" i="6" s="1"/>
  <c r="R213" i="6" s="1"/>
  <c r="S213" i="6" s="1"/>
  <c r="T213" i="6" s="1"/>
  <c r="U213" i="6" s="1"/>
  <c r="V213" i="6" s="1"/>
  <c r="Y213" i="6" s="1"/>
  <c r="Z213" i="6" s="1"/>
  <c r="AA213" i="6" s="1"/>
  <c r="AB213" i="6" s="1"/>
  <c r="AC213" i="6" s="1"/>
  <c r="O212" i="6"/>
  <c r="P212" i="6" s="1"/>
  <c r="Q212" i="6" s="1"/>
  <c r="R212" i="6" s="1"/>
  <c r="S212" i="6" s="1"/>
  <c r="T212" i="6" s="1"/>
  <c r="U212" i="6" s="1"/>
  <c r="V212" i="6" s="1"/>
  <c r="Y212" i="6" s="1"/>
  <c r="Z212" i="6" s="1"/>
  <c r="AA212" i="6" s="1"/>
  <c r="AB212" i="6" s="1"/>
  <c r="AC212" i="6" s="1"/>
  <c r="O210" i="6"/>
  <c r="O209" i="6"/>
  <c r="P209" i="6" s="1"/>
  <c r="Q209" i="6" s="1"/>
  <c r="R209" i="6" s="1"/>
  <c r="S209" i="6" s="1"/>
  <c r="T209" i="6" s="1"/>
  <c r="U209" i="6" s="1"/>
  <c r="V209" i="6" s="1"/>
  <c r="Y209" i="6" s="1"/>
  <c r="Z209" i="6" s="1"/>
  <c r="AA209" i="6" s="1"/>
  <c r="AB209" i="6" s="1"/>
  <c r="AC209" i="6" s="1"/>
  <c r="O208" i="6"/>
  <c r="P208" i="6" s="1"/>
  <c r="Q208" i="6" s="1"/>
  <c r="R208" i="6" s="1"/>
  <c r="S208" i="6" s="1"/>
  <c r="T208" i="6" s="1"/>
  <c r="U208" i="6" s="1"/>
  <c r="V208" i="6" s="1"/>
  <c r="Y208" i="6" s="1"/>
  <c r="Z208" i="6" s="1"/>
  <c r="AA208" i="6" s="1"/>
  <c r="AB208" i="6" s="1"/>
  <c r="AC208" i="6" s="1"/>
  <c r="O206" i="6"/>
  <c r="P206" i="6" s="1"/>
  <c r="Q206" i="6" s="1"/>
  <c r="R206" i="6" s="1"/>
  <c r="S206" i="6" s="1"/>
  <c r="T206" i="6" s="1"/>
  <c r="U206" i="6" s="1"/>
  <c r="V206" i="6" s="1"/>
  <c r="Y206" i="6" s="1"/>
  <c r="Z206" i="6" s="1"/>
  <c r="AA206" i="6" s="1"/>
  <c r="AB206" i="6" s="1"/>
  <c r="AC206" i="6" s="1"/>
  <c r="O205" i="6"/>
  <c r="P205" i="6" s="1"/>
  <c r="Q205" i="6" s="1"/>
  <c r="R205" i="6" s="1"/>
  <c r="S205" i="6" s="1"/>
  <c r="T205" i="6" s="1"/>
  <c r="U205" i="6" s="1"/>
  <c r="V205" i="6" s="1"/>
  <c r="Y205" i="6" s="1"/>
  <c r="Z205" i="6" s="1"/>
  <c r="AA205" i="6" s="1"/>
  <c r="AB205" i="6" s="1"/>
  <c r="AC205" i="6" s="1"/>
  <c r="O203" i="6"/>
  <c r="P203" i="6" s="1"/>
  <c r="Q203" i="6" s="1"/>
  <c r="R203" i="6" s="1"/>
  <c r="S203" i="6" s="1"/>
  <c r="T203" i="6" s="1"/>
  <c r="U203" i="6" s="1"/>
  <c r="V203" i="6" s="1"/>
  <c r="Y203" i="6" s="1"/>
  <c r="Z203" i="6" s="1"/>
  <c r="AA203" i="6" s="1"/>
  <c r="AB203" i="6" s="1"/>
  <c r="AC203" i="6" s="1"/>
  <c r="O201" i="6"/>
  <c r="P201" i="6" s="1"/>
  <c r="Q201" i="6" s="1"/>
  <c r="R201" i="6" s="1"/>
  <c r="S201" i="6" s="1"/>
  <c r="T201" i="6" s="1"/>
  <c r="U201" i="6" s="1"/>
  <c r="V201" i="6" s="1"/>
  <c r="Y201" i="6" s="1"/>
  <c r="Z201" i="6" s="1"/>
  <c r="AA201" i="6" s="1"/>
  <c r="AB201" i="6" s="1"/>
  <c r="AC201" i="6" s="1"/>
  <c r="O200" i="6"/>
  <c r="P200" i="6" s="1"/>
  <c r="Q200" i="6" s="1"/>
  <c r="R200" i="6" s="1"/>
  <c r="S200" i="6" s="1"/>
  <c r="T200" i="6" s="1"/>
  <c r="U200" i="6" s="1"/>
  <c r="V200" i="6" s="1"/>
  <c r="Y200" i="6" s="1"/>
  <c r="Z200" i="6" s="1"/>
  <c r="AA200" i="6" s="1"/>
  <c r="AB200" i="6" s="1"/>
  <c r="AC200" i="6" s="1"/>
  <c r="O198" i="6"/>
  <c r="P198" i="6" s="1"/>
  <c r="Q198" i="6" s="1"/>
  <c r="R198" i="6" s="1"/>
  <c r="S198" i="6" s="1"/>
  <c r="T198" i="6" s="1"/>
  <c r="U198" i="6" s="1"/>
  <c r="V198" i="6" s="1"/>
  <c r="Y198" i="6" s="1"/>
  <c r="Z198" i="6" s="1"/>
  <c r="AA198" i="6" s="1"/>
  <c r="AB198" i="6" s="1"/>
  <c r="AC198" i="6" s="1"/>
  <c r="O197" i="6"/>
  <c r="P197" i="6" s="1"/>
  <c r="Q197" i="6" s="1"/>
  <c r="R197" i="6" s="1"/>
  <c r="S197" i="6" s="1"/>
  <c r="T197" i="6" s="1"/>
  <c r="U197" i="6" s="1"/>
  <c r="V197" i="6" s="1"/>
  <c r="Y197" i="6" s="1"/>
  <c r="Z197" i="6" s="1"/>
  <c r="AA197" i="6" s="1"/>
  <c r="AB197" i="6" s="1"/>
  <c r="AC197" i="6" s="1"/>
  <c r="O196" i="6"/>
  <c r="P196" i="6" s="1"/>
  <c r="Q196" i="6" s="1"/>
  <c r="R196" i="6" s="1"/>
  <c r="S196" i="6" s="1"/>
  <c r="T196" i="6" s="1"/>
  <c r="U196" i="6" s="1"/>
  <c r="V196" i="6" s="1"/>
  <c r="Y196" i="6" s="1"/>
  <c r="Z196" i="6" s="1"/>
  <c r="AA196" i="6" s="1"/>
  <c r="AB196" i="6" s="1"/>
  <c r="AC196" i="6" s="1"/>
  <c r="O194" i="6"/>
  <c r="P194" i="6" s="1"/>
  <c r="Q194" i="6" s="1"/>
  <c r="R194" i="6" s="1"/>
  <c r="S194" i="6" s="1"/>
  <c r="T194" i="6" s="1"/>
  <c r="U194" i="6" s="1"/>
  <c r="V194" i="6" s="1"/>
  <c r="Y194" i="6" s="1"/>
  <c r="Z194" i="6" s="1"/>
  <c r="AA194" i="6" s="1"/>
  <c r="AB194" i="6" s="1"/>
  <c r="AC194" i="6" s="1"/>
  <c r="O193" i="6"/>
  <c r="P193" i="6" s="1"/>
  <c r="Q193" i="6" s="1"/>
  <c r="R193" i="6" s="1"/>
  <c r="S193" i="6" s="1"/>
  <c r="T193" i="6" s="1"/>
  <c r="U193" i="6" s="1"/>
  <c r="V193" i="6" s="1"/>
  <c r="Y193" i="6" s="1"/>
  <c r="Z193" i="6" s="1"/>
  <c r="AA193" i="6" s="1"/>
  <c r="AB193" i="6" s="1"/>
  <c r="AC193" i="6" s="1"/>
  <c r="O192" i="6"/>
  <c r="P192" i="6" s="1"/>
  <c r="Q192" i="6" s="1"/>
  <c r="R192" i="6" s="1"/>
  <c r="N190" i="6"/>
  <c r="N13" i="6" s="1"/>
  <c r="M190" i="6"/>
  <c r="L190" i="6"/>
  <c r="K190" i="6"/>
  <c r="J190" i="6"/>
  <c r="I190" i="6"/>
  <c r="H190" i="6"/>
  <c r="H13" i="6" s="1"/>
  <c r="G190" i="6"/>
  <c r="AC186" i="6"/>
  <c r="AB186" i="6"/>
  <c r="AA186" i="6"/>
  <c r="Z186" i="6"/>
  <c r="O186" i="6"/>
  <c r="F186" i="6"/>
  <c r="O185" i="6"/>
  <c r="F185" i="6"/>
  <c r="O184" i="6"/>
  <c r="F184" i="6"/>
  <c r="O183" i="6"/>
  <c r="F183" i="6"/>
  <c r="O182" i="6"/>
  <c r="F182" i="6"/>
  <c r="F181" i="6"/>
  <c r="F180" i="6"/>
  <c r="F179" i="6"/>
  <c r="F178" i="6"/>
  <c r="F177" i="6"/>
  <c r="F176" i="6"/>
  <c r="F175" i="6"/>
  <c r="F174" i="6"/>
  <c r="F173" i="6"/>
  <c r="AC172" i="6"/>
  <c r="O172" i="6"/>
  <c r="F172" i="6"/>
  <c r="O171" i="6"/>
  <c r="F171" i="6"/>
  <c r="O170" i="6"/>
  <c r="F170" i="6"/>
  <c r="O169" i="6"/>
  <c r="F169" i="6"/>
  <c r="O168" i="6"/>
  <c r="F168" i="6"/>
  <c r="F167" i="6"/>
  <c r="AC166" i="6"/>
  <c r="AB166" i="6"/>
  <c r="AA166" i="6"/>
  <c r="O166" i="6"/>
  <c r="F166" i="6"/>
  <c r="AC165" i="6"/>
  <c r="AB165" i="6"/>
  <c r="O165" i="6"/>
  <c r="F165" i="6"/>
  <c r="F164" i="6"/>
  <c r="O163" i="6"/>
  <c r="F163" i="6"/>
  <c r="O162" i="6"/>
  <c r="F162" i="6"/>
  <c r="F161" i="6"/>
  <c r="AC160" i="6"/>
  <c r="AB160" i="6"/>
  <c r="O160" i="6"/>
  <c r="F160" i="6"/>
  <c r="F159" i="6"/>
  <c r="AC158" i="6"/>
  <c r="AB158" i="6"/>
  <c r="AA158" i="6"/>
  <c r="Z158" i="6"/>
  <c r="Y158" i="6"/>
  <c r="P158" i="6"/>
  <c r="O158" i="6"/>
  <c r="F158" i="6"/>
  <c r="AC157" i="6"/>
  <c r="AB157" i="6"/>
  <c r="AA157" i="6"/>
  <c r="Z157" i="6"/>
  <c r="O157" i="6"/>
  <c r="F157" i="6"/>
  <c r="AC156" i="6"/>
  <c r="AB156" i="6"/>
  <c r="AA156" i="6"/>
  <c r="O156" i="6"/>
  <c r="F156" i="6"/>
  <c r="AC155" i="6"/>
  <c r="AB155" i="6"/>
  <c r="AA155" i="6"/>
  <c r="O155" i="6"/>
  <c r="F155" i="6"/>
  <c r="O154" i="6"/>
  <c r="P154" i="6" s="1"/>
  <c r="Q154" i="6" s="1"/>
  <c r="R154" i="6" s="1"/>
  <c r="S154" i="6" s="1"/>
  <c r="T154" i="6" s="1"/>
  <c r="U154" i="6" s="1"/>
  <c r="V154" i="6" s="1"/>
  <c r="Y154" i="6" s="1"/>
  <c r="Z154" i="6" s="1"/>
  <c r="AA154" i="6" s="1"/>
  <c r="AB154" i="6" s="1"/>
  <c r="AC154" i="6" s="1"/>
  <c r="F153" i="6"/>
  <c r="F152" i="6"/>
  <c r="AC151" i="6"/>
  <c r="O151" i="6"/>
  <c r="F151" i="6"/>
  <c r="AC150" i="6"/>
  <c r="O150" i="6"/>
  <c r="F150" i="6"/>
  <c r="F149" i="6"/>
  <c r="AC148" i="6"/>
  <c r="AB148" i="6"/>
  <c r="AA148" i="6"/>
  <c r="Z148" i="6"/>
  <c r="O148" i="6"/>
  <c r="F148" i="6"/>
  <c r="AC147" i="6"/>
  <c r="AB147" i="6"/>
  <c r="AA147" i="6"/>
  <c r="Z147" i="6"/>
  <c r="O147" i="6"/>
  <c r="F147" i="6"/>
  <c r="AC146" i="6"/>
  <c r="AB146" i="6"/>
  <c r="AA146" i="6"/>
  <c r="Z146" i="6"/>
  <c r="O146" i="6"/>
  <c r="F146" i="6"/>
  <c r="AC145" i="6"/>
  <c r="AB145" i="6"/>
  <c r="AA145" i="6"/>
  <c r="Z145" i="6"/>
  <c r="O145" i="6"/>
  <c r="F145" i="6"/>
  <c r="F144" i="6"/>
  <c r="F143" i="6"/>
  <c r="F142" i="6"/>
  <c r="F141" i="6"/>
  <c r="AC140" i="6"/>
  <c r="O140" i="6"/>
  <c r="F140" i="6"/>
  <c r="AC139" i="6"/>
  <c r="AB139" i="6"/>
  <c r="AA139" i="6"/>
  <c r="Z139" i="6"/>
  <c r="Y139" i="6"/>
  <c r="O139" i="6"/>
  <c r="F139" i="6"/>
  <c r="AC138" i="6"/>
  <c r="AB138" i="6"/>
  <c r="AA138" i="6"/>
  <c r="Z138" i="6"/>
  <c r="Y138" i="6"/>
  <c r="O138" i="6"/>
  <c r="F138" i="6"/>
  <c r="AC137" i="6"/>
  <c r="AB137" i="6"/>
  <c r="AA137" i="6"/>
  <c r="Z137" i="6"/>
  <c r="Y137" i="6"/>
  <c r="O137" i="6"/>
  <c r="F137" i="6"/>
  <c r="F136" i="6"/>
  <c r="AC135" i="6"/>
  <c r="AB135" i="6"/>
  <c r="AA135" i="6"/>
  <c r="Z135" i="6"/>
  <c r="Y135" i="6"/>
  <c r="O135" i="6"/>
  <c r="F135" i="6"/>
  <c r="O134" i="6"/>
  <c r="P134" i="6" s="1"/>
  <c r="Q134" i="6" s="1"/>
  <c r="R134" i="6" s="1"/>
  <c r="S134" i="6" s="1"/>
  <c r="T134" i="6" s="1"/>
  <c r="U134" i="6" s="1"/>
  <c r="V134" i="6" s="1"/>
  <c r="Y134" i="6" s="1"/>
  <c r="Z134" i="6" s="1"/>
  <c r="AA134" i="6" s="1"/>
  <c r="AB134" i="6" s="1"/>
  <c r="AC134" i="6" s="1"/>
  <c r="F134" i="6"/>
  <c r="P133" i="6"/>
  <c r="Q133" i="6" s="1"/>
  <c r="R133" i="6" s="1"/>
  <c r="S133" i="6" s="1"/>
  <c r="T133" i="6" s="1"/>
  <c r="U133" i="6" s="1"/>
  <c r="V133" i="6" s="1"/>
  <c r="Y133" i="6" s="1"/>
  <c r="Z133" i="6" s="1"/>
  <c r="AA133" i="6" s="1"/>
  <c r="AB133" i="6" s="1"/>
  <c r="AC133" i="6" s="1"/>
  <c r="F133" i="6"/>
  <c r="P132" i="6"/>
  <c r="Q132" i="6" s="1"/>
  <c r="R132" i="6" s="1"/>
  <c r="S132" i="6" s="1"/>
  <c r="T132" i="6" s="1"/>
  <c r="U132" i="6" s="1"/>
  <c r="V132" i="6" s="1"/>
  <c r="Y132" i="6" s="1"/>
  <c r="Z132" i="6" s="1"/>
  <c r="AA132" i="6" s="1"/>
  <c r="AB132" i="6" s="1"/>
  <c r="AC132" i="6" s="1"/>
  <c r="F132" i="6"/>
  <c r="AC131" i="6"/>
  <c r="AB131" i="6"/>
  <c r="AA131" i="6"/>
  <c r="Z131" i="6"/>
  <c r="Y131" i="6"/>
  <c r="O131" i="6"/>
  <c r="F131" i="6"/>
  <c r="O130" i="6"/>
  <c r="P130" i="6" s="1"/>
  <c r="Q130" i="6" s="1"/>
  <c r="R130" i="6" s="1"/>
  <c r="S130" i="6" s="1"/>
  <c r="T130" i="6" s="1"/>
  <c r="U130" i="6" s="1"/>
  <c r="V130" i="6" s="1"/>
  <c r="Y130" i="6" s="1"/>
  <c r="Z130" i="6" s="1"/>
  <c r="AA130" i="6" s="1"/>
  <c r="AB130" i="6" s="1"/>
  <c r="AC130" i="6" s="1"/>
  <c r="F130" i="6"/>
  <c r="AC129" i="6"/>
  <c r="AB129" i="6"/>
  <c r="AA129" i="6"/>
  <c r="Z129" i="6"/>
  <c r="Y129" i="6"/>
  <c r="O129" i="6"/>
  <c r="F129" i="6"/>
  <c r="AC128" i="6"/>
  <c r="AB128" i="6"/>
  <c r="AA128" i="6"/>
  <c r="O128" i="6"/>
  <c r="F128" i="6"/>
  <c r="O127" i="6"/>
  <c r="P127" i="6" s="1"/>
  <c r="Q127" i="6" s="1"/>
  <c r="R127" i="6" s="1"/>
  <c r="S127" i="6" s="1"/>
  <c r="T127" i="6" s="1"/>
  <c r="U127" i="6" s="1"/>
  <c r="V127" i="6" s="1"/>
  <c r="Y127" i="6" s="1"/>
  <c r="Z127" i="6" s="1"/>
  <c r="AA127" i="6" s="1"/>
  <c r="AB127" i="6" s="1"/>
  <c r="AC127" i="6" s="1"/>
  <c r="O126" i="6"/>
  <c r="AC125" i="6"/>
  <c r="AB125" i="6"/>
  <c r="AA125" i="6"/>
  <c r="O125" i="6"/>
  <c r="F125" i="6"/>
  <c r="AC124" i="6"/>
  <c r="AB124" i="6"/>
  <c r="AA124" i="6"/>
  <c r="O124" i="6"/>
  <c r="F124" i="6"/>
  <c r="AC123" i="6"/>
  <c r="AB123" i="6"/>
  <c r="AA123" i="6"/>
  <c r="F123" i="6"/>
  <c r="F122" i="6"/>
  <c r="AC121" i="6"/>
  <c r="AB121" i="6"/>
  <c r="AA121" i="6"/>
  <c r="Z121" i="6"/>
  <c r="Y121" i="6"/>
  <c r="P121" i="6"/>
  <c r="O121" i="6"/>
  <c r="F121" i="6"/>
  <c r="AC120" i="6"/>
  <c r="AB120" i="6"/>
  <c r="AA120" i="6"/>
  <c r="Z120" i="6"/>
  <c r="O120" i="6"/>
  <c r="F120" i="6"/>
  <c r="F119" i="6"/>
  <c r="N118" i="6"/>
  <c r="N15" i="6" s="1"/>
  <c r="M118" i="6"/>
  <c r="M12" i="6" s="1"/>
  <c r="M9" i="6" s="1"/>
  <c r="L118" i="6"/>
  <c r="K118" i="6"/>
  <c r="J118" i="6"/>
  <c r="J15" i="6" s="1"/>
  <c r="I118" i="6"/>
  <c r="H118" i="6"/>
  <c r="G118" i="6"/>
  <c r="AC109" i="6"/>
  <c r="AC107" i="6" s="1"/>
  <c r="AB109" i="6"/>
  <c r="AB107" i="6" s="1"/>
  <c r="AA109" i="6"/>
  <c r="AA107" i="6" s="1"/>
  <c r="Z109" i="6"/>
  <c r="Z107" i="6" s="1"/>
  <c r="Y109" i="6"/>
  <c r="Y107" i="6" s="1"/>
  <c r="V109" i="6"/>
  <c r="V107" i="6" s="1"/>
  <c r="E8" i="7" s="1"/>
  <c r="U109" i="6"/>
  <c r="U107" i="6" s="1"/>
  <c r="T109" i="6"/>
  <c r="T107" i="6" s="1"/>
  <c r="S109" i="6"/>
  <c r="S107" i="6" s="1"/>
  <c r="R109" i="6"/>
  <c r="R107" i="6" s="1"/>
  <c r="Q109" i="6"/>
  <c r="Q107" i="6" s="1"/>
  <c r="P107" i="6"/>
  <c r="O107" i="6"/>
  <c r="N107" i="6"/>
  <c r="M107" i="6"/>
  <c r="L107" i="6"/>
  <c r="K107" i="6"/>
  <c r="J107" i="6"/>
  <c r="I107" i="6"/>
  <c r="H107" i="6"/>
  <c r="G107" i="6"/>
  <c r="AC98" i="6"/>
  <c r="AB98" i="6"/>
  <c r="AA98" i="6"/>
  <c r="Z98" i="6"/>
  <c r="Y98" i="6"/>
  <c r="V98" i="6"/>
  <c r="U98" i="6"/>
  <c r="T98" i="6"/>
  <c r="S98" i="6"/>
  <c r="R98" i="6"/>
  <c r="Q98" i="6"/>
  <c r="P98" i="6"/>
  <c r="O98" i="6"/>
  <c r="AC96" i="6"/>
  <c r="AB96" i="6"/>
  <c r="AA96" i="6"/>
  <c r="Z96" i="6"/>
  <c r="Y96" i="6"/>
  <c r="V96" i="6"/>
  <c r="U96" i="6"/>
  <c r="T96" i="6"/>
  <c r="S96" i="6"/>
  <c r="R96" i="6"/>
  <c r="Q96" i="6"/>
  <c r="P96" i="6"/>
  <c r="O96" i="6"/>
  <c r="AC94" i="6"/>
  <c r="AB94" i="6"/>
  <c r="AA94" i="6"/>
  <c r="Z94" i="6"/>
  <c r="Y94" i="6"/>
  <c r="V94" i="6"/>
  <c r="U94" i="6"/>
  <c r="T94" i="6"/>
  <c r="S94" i="6"/>
  <c r="R94" i="6"/>
  <c r="Q94" i="6"/>
  <c r="P94" i="6"/>
  <c r="AC92" i="6"/>
  <c r="AB92" i="6"/>
  <c r="AA92" i="6"/>
  <c r="Z92" i="6"/>
  <c r="Y92" i="6"/>
  <c r="V92" i="6"/>
  <c r="U92" i="6"/>
  <c r="T92" i="6"/>
  <c r="S92" i="6"/>
  <c r="R92" i="6"/>
  <c r="Q92" i="6"/>
  <c r="P92" i="6"/>
  <c r="N90" i="6"/>
  <c r="M90" i="6"/>
  <c r="L90" i="6"/>
  <c r="K90" i="6"/>
  <c r="J90" i="6"/>
  <c r="I90" i="6"/>
  <c r="H90" i="6"/>
  <c r="G90" i="6"/>
  <c r="AC81" i="6"/>
  <c r="AB81" i="6"/>
  <c r="AA81" i="6"/>
  <c r="Z81" i="6"/>
  <c r="Y81" i="6"/>
  <c r="V81" i="6"/>
  <c r="U81" i="6"/>
  <c r="T81" i="6"/>
  <c r="S81" i="6"/>
  <c r="R81" i="6"/>
  <c r="AC80" i="6"/>
  <c r="AB80" i="6"/>
  <c r="AA80" i="6"/>
  <c r="Z80" i="6"/>
  <c r="Y80" i="6"/>
  <c r="V80" i="6"/>
  <c r="U80" i="6"/>
  <c r="T80" i="6"/>
  <c r="S80" i="6"/>
  <c r="R80" i="6"/>
  <c r="Q80" i="6"/>
  <c r="AC78" i="6"/>
  <c r="AB78" i="6"/>
  <c r="AA78" i="6"/>
  <c r="Z78" i="6"/>
  <c r="Y78" i="6"/>
  <c r="V78" i="6"/>
  <c r="U78" i="6"/>
  <c r="T78" i="6"/>
  <c r="S78" i="6"/>
  <c r="R78" i="6"/>
  <c r="Q78" i="6"/>
  <c r="AC76" i="6"/>
  <c r="AB76" i="6"/>
  <c r="AA76" i="6"/>
  <c r="Z76" i="6"/>
  <c r="Y76" i="6"/>
  <c r="V76" i="6"/>
  <c r="U76" i="6"/>
  <c r="T76" i="6"/>
  <c r="S76" i="6"/>
  <c r="R76" i="6"/>
  <c r="AC74" i="6"/>
  <c r="AB74" i="6"/>
  <c r="AA74" i="6"/>
  <c r="Z74" i="6"/>
  <c r="Y74" i="6"/>
  <c r="V74" i="6"/>
  <c r="U74" i="6"/>
  <c r="T74" i="6"/>
  <c r="S74" i="6"/>
  <c r="R74" i="6"/>
  <c r="Q74" i="6"/>
  <c r="Q72" i="6" s="1"/>
  <c r="P72" i="6"/>
  <c r="O72" i="6"/>
  <c r="N72" i="6"/>
  <c r="M72" i="6"/>
  <c r="L72" i="6"/>
  <c r="K72" i="6"/>
  <c r="J72" i="6"/>
  <c r="I72" i="6"/>
  <c r="H72" i="6"/>
  <c r="G72" i="6"/>
  <c r="AC60" i="6"/>
  <c r="AC58" i="6"/>
  <c r="AB58" i="6"/>
  <c r="AC56" i="6"/>
  <c r="AB56" i="6"/>
  <c r="AA56" i="6"/>
  <c r="Z56" i="6"/>
  <c r="Y56" i="6"/>
  <c r="V56" i="6"/>
  <c r="U56" i="6"/>
  <c r="T56" i="6"/>
  <c r="S56" i="6"/>
  <c r="R56" i="6"/>
  <c r="AC54" i="6"/>
  <c r="AB54" i="6"/>
  <c r="AA54" i="6"/>
  <c r="Z54" i="6"/>
  <c r="Y54" i="6"/>
  <c r="V54" i="6"/>
  <c r="U54" i="6"/>
  <c r="T54" i="6"/>
  <c r="S54" i="6"/>
  <c r="R54" i="6"/>
  <c r="AC52" i="6"/>
  <c r="AB52" i="6"/>
  <c r="AA52" i="6"/>
  <c r="Z52" i="6"/>
  <c r="Y52" i="6"/>
  <c r="V52" i="6"/>
  <c r="U52" i="6"/>
  <c r="T52" i="6"/>
  <c r="S52" i="6"/>
  <c r="R52" i="6"/>
  <c r="AC50" i="6"/>
  <c r="AB50" i="6"/>
  <c r="AA50" i="6"/>
  <c r="Z50" i="6"/>
  <c r="Y50" i="6"/>
  <c r="V50" i="6"/>
  <c r="U50" i="6"/>
  <c r="T50" i="6"/>
  <c r="S50" i="6"/>
  <c r="R50" i="6"/>
  <c r="AC48" i="6"/>
  <c r="AB48" i="6"/>
  <c r="AA48" i="6"/>
  <c r="Z48" i="6"/>
  <c r="Y48" i="6"/>
  <c r="V48" i="6"/>
  <c r="U48" i="6"/>
  <c r="T48" i="6"/>
  <c r="S48" i="6"/>
  <c r="R48" i="6"/>
  <c r="Q48" i="6"/>
  <c r="P48" i="6"/>
  <c r="AC47" i="6"/>
  <c r="AB47" i="6"/>
  <c r="AA47" i="6"/>
  <c r="Z47" i="6"/>
  <c r="Y47" i="6"/>
  <c r="Y45" i="6" s="1"/>
  <c r="V47" i="6"/>
  <c r="U47" i="6"/>
  <c r="T47" i="6"/>
  <c r="S47" i="6"/>
  <c r="R47" i="6"/>
  <c r="Q47" i="6"/>
  <c r="Q45" i="6" s="1"/>
  <c r="P47" i="6"/>
  <c r="O47" i="6"/>
  <c r="O45" i="6" s="1"/>
  <c r="AC42" i="6"/>
  <c r="AB42" i="6"/>
  <c r="AA42" i="6"/>
  <c r="Z42" i="6"/>
  <c r="Y42" i="6"/>
  <c r="V42" i="6"/>
  <c r="U42" i="6"/>
  <c r="T42" i="6"/>
  <c r="S42" i="6"/>
  <c r="R42" i="6"/>
  <c r="Q42" i="6"/>
  <c r="P42" i="6"/>
  <c r="F42" i="6"/>
  <c r="AC41" i="6"/>
  <c r="AB41" i="6"/>
  <c r="AA41" i="6"/>
  <c r="Z41" i="6"/>
  <c r="Y41" i="6"/>
  <c r="V41" i="6"/>
  <c r="U41" i="6"/>
  <c r="T41" i="6"/>
  <c r="S41" i="6"/>
  <c r="R41" i="6"/>
  <c r="Q41" i="6"/>
  <c r="P41" i="6"/>
  <c r="F41" i="6"/>
  <c r="F40" i="6" s="1"/>
  <c r="AC40" i="6"/>
  <c r="AB40" i="6"/>
  <c r="AA40" i="6"/>
  <c r="Z40" i="6"/>
  <c r="Y40" i="6"/>
  <c r="V40" i="6"/>
  <c r="U40" i="6"/>
  <c r="T40" i="6"/>
  <c r="S40" i="6"/>
  <c r="R40" i="6"/>
  <c r="Q40" i="6"/>
  <c r="AC39" i="6"/>
  <c r="AB39" i="6"/>
  <c r="AA39" i="6"/>
  <c r="Z39" i="6"/>
  <c r="Y39" i="6"/>
  <c r="V39" i="6"/>
  <c r="U39" i="6"/>
  <c r="T39" i="6"/>
  <c r="S39" i="6"/>
  <c r="R39" i="6"/>
  <c r="Q39" i="6"/>
  <c r="AC37" i="6"/>
  <c r="AB37" i="6"/>
  <c r="AA37" i="6"/>
  <c r="Z37" i="6"/>
  <c r="Y37" i="6"/>
  <c r="V37" i="6"/>
  <c r="U37" i="6"/>
  <c r="T37" i="6"/>
  <c r="S37" i="6"/>
  <c r="R37" i="6"/>
  <c r="Q37" i="6"/>
  <c r="P37" i="6"/>
  <c r="F37" i="6"/>
  <c r="AC36" i="6"/>
  <c r="AB36" i="6"/>
  <c r="AA36" i="6"/>
  <c r="Z36" i="6"/>
  <c r="Y36" i="6"/>
  <c r="V36" i="6"/>
  <c r="U36" i="6"/>
  <c r="T36" i="6"/>
  <c r="S36" i="6"/>
  <c r="R36" i="6"/>
  <c r="Q36" i="6"/>
  <c r="P36" i="6"/>
  <c r="F36" i="6"/>
  <c r="F35" i="6" s="1"/>
  <c r="AC35" i="6"/>
  <c r="AB35" i="6"/>
  <c r="AA35" i="6"/>
  <c r="Z35" i="6"/>
  <c r="Y35" i="6"/>
  <c r="V35" i="6"/>
  <c r="U35" i="6"/>
  <c r="T35" i="6"/>
  <c r="S35" i="6"/>
  <c r="R35" i="6"/>
  <c r="Q35" i="6"/>
  <c r="AC34" i="6"/>
  <c r="AB34" i="6"/>
  <c r="AA34" i="6"/>
  <c r="Z34" i="6"/>
  <c r="Y34" i="6"/>
  <c r="V34" i="6"/>
  <c r="U34" i="6"/>
  <c r="T34" i="6"/>
  <c r="S34" i="6"/>
  <c r="Q34" i="6"/>
  <c r="AC32" i="6"/>
  <c r="AB32" i="6"/>
  <c r="AA32" i="6"/>
  <c r="Z32" i="6"/>
  <c r="Y32" i="6"/>
  <c r="V32" i="6"/>
  <c r="U32" i="6"/>
  <c r="T32" i="6"/>
  <c r="P32" i="6"/>
  <c r="F32" i="6"/>
  <c r="AC31" i="6"/>
  <c r="AB31" i="6"/>
  <c r="AA31" i="6"/>
  <c r="Z31" i="6"/>
  <c r="Y31" i="6"/>
  <c r="V31" i="6"/>
  <c r="U31" i="6"/>
  <c r="P31" i="6"/>
  <c r="F31" i="6"/>
  <c r="AC30" i="6"/>
  <c r="AB30" i="6"/>
  <c r="AA30" i="6"/>
  <c r="Z30" i="6"/>
  <c r="Y30" i="6"/>
  <c r="V30" i="6"/>
  <c r="P30" i="6"/>
  <c r="F30" i="6"/>
  <c r="O28" i="6"/>
  <c r="N20" i="6"/>
  <c r="M20" i="6"/>
  <c r="L20" i="6"/>
  <c r="K20" i="6"/>
  <c r="J20" i="6"/>
  <c r="I20" i="6"/>
  <c r="H20" i="6"/>
  <c r="G20" i="6"/>
  <c r="N19" i="6"/>
  <c r="M19" i="6"/>
  <c r="L19" i="6"/>
  <c r="K19" i="6"/>
  <c r="J19" i="6"/>
  <c r="I19" i="6"/>
  <c r="H19" i="6"/>
  <c r="G19" i="6"/>
  <c r="K15" i="6"/>
  <c r="I15" i="6"/>
  <c r="H15" i="6"/>
  <c r="G15" i="6"/>
  <c r="N12" i="6"/>
  <c r="N9" i="6" s="1"/>
  <c r="AC9" i="6"/>
  <c r="AB9" i="6"/>
  <c r="AA9" i="6"/>
  <c r="Z9" i="6"/>
  <c r="Y9" i="6"/>
  <c r="V9" i="6"/>
  <c r="U9" i="6"/>
  <c r="T9" i="6"/>
  <c r="S9" i="6"/>
  <c r="R9" i="6"/>
  <c r="Q9" i="6"/>
  <c r="P9" i="6"/>
  <c r="O9" i="6"/>
  <c r="S45" i="6" l="1"/>
  <c r="AC72" i="6"/>
  <c r="M13" i="6"/>
  <c r="M14" i="6" s="1"/>
  <c r="P45" i="6"/>
  <c r="T45" i="6"/>
  <c r="U72" i="6"/>
  <c r="AA28" i="6"/>
  <c r="S28" i="6"/>
  <c r="AC28" i="6"/>
  <c r="K12" i="6"/>
  <c r="P90" i="6"/>
  <c r="G13" i="6"/>
  <c r="L13" i="6"/>
  <c r="V45" i="6"/>
  <c r="Q90" i="6"/>
  <c r="AA90" i="6"/>
  <c r="S90" i="6"/>
  <c r="Z72" i="6"/>
  <c r="S72" i="6"/>
  <c r="AB90" i="6"/>
  <c r="T72" i="6"/>
  <c r="AC45" i="6"/>
  <c r="J21" i="6"/>
  <c r="N16" i="6"/>
  <c r="N14" i="6"/>
  <c r="I12" i="6"/>
  <c r="I9" i="6" s="1"/>
  <c r="Z28" i="6"/>
  <c r="F34" i="6"/>
  <c r="R45" i="6"/>
  <c r="AB45" i="6"/>
  <c r="Z45" i="6"/>
  <c r="Y72" i="6"/>
  <c r="Z90" i="6"/>
  <c r="R90" i="6"/>
  <c r="G12" i="6"/>
  <c r="G9" i="6" s="1"/>
  <c r="J13" i="6"/>
  <c r="H12" i="6"/>
  <c r="H9" i="6" s="1"/>
  <c r="AC90" i="6"/>
  <c r="L12" i="6"/>
  <c r="L9" i="6" s="1"/>
  <c r="K16" i="6"/>
  <c r="K9" i="6"/>
  <c r="U45" i="6"/>
  <c r="AA72" i="6"/>
  <c r="K13" i="6"/>
  <c r="K14" i="6" s="1"/>
  <c r="I21" i="6"/>
  <c r="R72" i="6"/>
  <c r="AB72" i="6"/>
  <c r="T90" i="6"/>
  <c r="I13" i="6"/>
  <c r="I14" i="6" s="1"/>
  <c r="G21" i="6"/>
  <c r="Q28" i="6"/>
  <c r="M15" i="6"/>
  <c r="M16" i="6" s="1"/>
  <c r="U28" i="6"/>
  <c r="P28" i="6"/>
  <c r="U90" i="6"/>
  <c r="O90" i="6"/>
  <c r="N21" i="6"/>
  <c r="V72" i="6"/>
  <c r="H21" i="6"/>
  <c r="AA45" i="6"/>
  <c r="K21" i="6"/>
  <c r="Y28" i="6"/>
  <c r="V28" i="6"/>
  <c r="T28" i="6"/>
  <c r="R28" i="6"/>
  <c r="AB28" i="6"/>
  <c r="Y90" i="6"/>
  <c r="V90" i="6"/>
  <c r="E6" i="7" s="1"/>
  <c r="F39" i="6"/>
  <c r="L14" i="6"/>
  <c r="O19" i="6"/>
  <c r="P126" i="6"/>
  <c r="O262" i="6"/>
  <c r="P264" i="6"/>
  <c r="Q272" i="6"/>
  <c r="J12" i="6"/>
  <c r="J9" i="6" s="1"/>
  <c r="H14" i="6"/>
  <c r="L15" i="6"/>
  <c r="G16" i="6"/>
  <c r="R190" i="6"/>
  <c r="S192" i="6"/>
  <c r="O118" i="6"/>
  <c r="O190" i="6"/>
  <c r="Q190" i="6"/>
  <c r="P190" i="6"/>
  <c r="O270" i="6"/>
  <c r="H16" i="6" l="1"/>
  <c r="I16" i="6"/>
  <c r="J14" i="6"/>
  <c r="G14" i="6"/>
  <c r="O12" i="6"/>
  <c r="O11" i="6" s="1"/>
  <c r="M21" i="6"/>
  <c r="O13" i="6"/>
  <c r="O14" i="6" s="1"/>
  <c r="Q270" i="6"/>
  <c r="R272" i="6"/>
  <c r="P262" i="6"/>
  <c r="P13" i="6" s="1"/>
  <c r="Q264" i="6"/>
  <c r="P118" i="6"/>
  <c r="P19" i="6"/>
  <c r="Q126" i="6"/>
  <c r="L21" i="6"/>
  <c r="L16" i="6"/>
  <c r="S190" i="6"/>
  <c r="T192" i="6"/>
  <c r="O15" i="6"/>
  <c r="J16" i="6"/>
  <c r="O16" i="6" l="1"/>
  <c r="O20" i="6"/>
  <c r="P12" i="6"/>
  <c r="P11" i="6" s="1"/>
  <c r="P15" i="6"/>
  <c r="O21" i="6"/>
  <c r="Q262" i="6"/>
  <c r="Q13" i="6" s="1"/>
  <c r="R264" i="6"/>
  <c r="T190" i="6"/>
  <c r="U192" i="6"/>
  <c r="R270" i="6"/>
  <c r="S272" i="6"/>
  <c r="P21" i="6"/>
  <c r="Q118" i="6"/>
  <c r="R126" i="6"/>
  <c r="Q19" i="6"/>
  <c r="P20" i="6" l="1"/>
  <c r="P14" i="6"/>
  <c r="P16" i="6"/>
  <c r="U190" i="6"/>
  <c r="V192" i="6"/>
  <c r="S270" i="6"/>
  <c r="T272" i="6"/>
  <c r="R118" i="6"/>
  <c r="S126" i="6"/>
  <c r="R19" i="6"/>
  <c r="S264" i="6"/>
  <c r="R262" i="6"/>
  <c r="R13" i="6" s="1"/>
  <c r="Q12" i="6"/>
  <c r="Q11" i="6" s="1"/>
  <c r="Q15" i="6"/>
  <c r="N31" i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O17" i="1"/>
  <c r="O18" i="1" s="1"/>
  <c r="O19" i="1" s="1"/>
  <c r="Q16" i="6" l="1"/>
  <c r="Q14" i="6"/>
  <c r="Q20" i="6"/>
  <c r="T270" i="6"/>
  <c r="U272" i="6"/>
  <c r="T264" i="6"/>
  <c r="S262" i="6"/>
  <c r="S13" i="6" s="1"/>
  <c r="Q21" i="6"/>
  <c r="V190" i="6"/>
  <c r="E5" i="7" s="1"/>
  <c r="Y192" i="6"/>
  <c r="T126" i="6"/>
  <c r="S118" i="6"/>
  <c r="S19" i="6"/>
  <c r="R12" i="6"/>
  <c r="R11" i="6" s="1"/>
  <c r="R15" i="6"/>
  <c r="O20" i="1"/>
  <c r="R14" i="6" l="1"/>
  <c r="R20" i="6"/>
  <c r="R16" i="6"/>
  <c r="R21" i="6"/>
  <c r="S12" i="6"/>
  <c r="S11" i="6" s="1"/>
  <c r="S15" i="6"/>
  <c r="S21" i="6" s="1"/>
  <c r="T262" i="6"/>
  <c r="T13" i="6" s="1"/>
  <c r="U264" i="6"/>
  <c r="Z192" i="6"/>
  <c r="Y190" i="6"/>
  <c r="T118" i="6"/>
  <c r="U126" i="6"/>
  <c r="T19" i="6"/>
  <c r="U270" i="6"/>
  <c r="V272" i="6"/>
  <c r="O21" i="1"/>
  <c r="S20" i="6" l="1"/>
  <c r="S14" i="6"/>
  <c r="V126" i="6"/>
  <c r="U118" i="6"/>
  <c r="U19" i="6"/>
  <c r="S16" i="6"/>
  <c r="AA192" i="6"/>
  <c r="Z190" i="6"/>
  <c r="U262" i="6"/>
  <c r="U13" i="6" s="1"/>
  <c r="V264" i="6"/>
  <c r="T12" i="6"/>
  <c r="T11" i="6" s="1"/>
  <c r="T15" i="6"/>
  <c r="T16" i="6" s="1"/>
  <c r="Y272" i="6"/>
  <c r="V270" i="6"/>
  <c r="E7" i="7" s="1"/>
  <c r="O22" i="1"/>
  <c r="U12" i="6" l="1"/>
  <c r="U11" i="6" s="1"/>
  <c r="U15" i="6"/>
  <c r="Z272" i="6"/>
  <c r="Y270" i="6"/>
  <c r="V262" i="6"/>
  <c r="Y264" i="6"/>
  <c r="Y126" i="6"/>
  <c r="V118" i="6"/>
  <c r="V19" i="6"/>
  <c r="T20" i="6"/>
  <c r="T21" i="6"/>
  <c r="AB192" i="6"/>
  <c r="AA190" i="6"/>
  <c r="T14" i="6"/>
  <c r="O23" i="1"/>
  <c r="V13" i="6" l="1"/>
  <c r="E9" i="7"/>
  <c r="E10" i="7" s="1"/>
  <c r="U14" i="6"/>
  <c r="U16" i="6"/>
  <c r="U20" i="6"/>
  <c r="V12" i="6"/>
  <c r="V15" i="6"/>
  <c r="V21" i="6" s="1"/>
  <c r="U21" i="6"/>
  <c r="Z126" i="6"/>
  <c r="Y118" i="6"/>
  <c r="Y19" i="6"/>
  <c r="AB190" i="6"/>
  <c r="AC192" i="6"/>
  <c r="AC190" i="6" s="1"/>
  <c r="Y262" i="6"/>
  <c r="Y13" i="6" s="1"/>
  <c r="Z264" i="6"/>
  <c r="Z270" i="6"/>
  <c r="AA272" i="6"/>
  <c r="O24" i="1"/>
  <c r="V11" i="6" l="1"/>
  <c r="E3" i="7"/>
  <c r="E12" i="7" s="1"/>
  <c r="V20" i="6"/>
  <c r="AA270" i="6"/>
  <c r="AB272" i="6"/>
  <c r="Y12" i="6"/>
  <c r="Y11" i="6" s="1"/>
  <c r="Y15" i="6"/>
  <c r="Y21" i="6" s="1"/>
  <c r="AA126" i="6"/>
  <c r="Z118" i="6"/>
  <c r="Z19" i="6"/>
  <c r="V14" i="6"/>
  <c r="Z262" i="6"/>
  <c r="Z13" i="6" s="1"/>
  <c r="AA264" i="6"/>
  <c r="V16" i="6"/>
  <c r="O25" i="1"/>
  <c r="Y14" i="6" l="1"/>
  <c r="F10" i="7"/>
  <c r="Y16" i="6"/>
  <c r="Y20" i="6"/>
  <c r="AB126" i="6"/>
  <c r="AA118" i="6"/>
  <c r="AA19" i="6"/>
  <c r="AA262" i="6"/>
  <c r="AA13" i="6" s="1"/>
  <c r="AB264" i="6"/>
  <c r="AB270" i="6"/>
  <c r="AC272" i="6"/>
  <c r="AC270" i="6" s="1"/>
  <c r="Z12" i="6"/>
  <c r="Z11" i="6" s="1"/>
  <c r="Z15" i="6"/>
  <c r="Z16" i="6" s="1"/>
  <c r="O26" i="1"/>
  <c r="Z20" i="6" l="1"/>
  <c r="Z14" i="6"/>
  <c r="AC264" i="6"/>
  <c r="AC262" i="6" s="1"/>
  <c r="AC13" i="6" s="1"/>
  <c r="AB262" i="6"/>
  <c r="AB13" i="6" s="1"/>
  <c r="Z21" i="6"/>
  <c r="AC126" i="6"/>
  <c r="AB118" i="6"/>
  <c r="AB19" i="6"/>
  <c r="AA12" i="6"/>
  <c r="AA11" i="6" s="1"/>
  <c r="AA15" i="6"/>
  <c r="AA21" i="6" s="1"/>
  <c r="O31" i="1"/>
  <c r="AA20" i="6" l="1"/>
  <c r="AA14" i="6"/>
  <c r="AB12" i="6"/>
  <c r="AB11" i="6" s="1"/>
  <c r="AB15" i="6"/>
  <c r="AC118" i="6"/>
  <c r="AC19" i="6"/>
  <c r="AA16" i="6"/>
  <c r="O32" i="1"/>
  <c r="AB16" i="6" l="1"/>
  <c r="AB14" i="6"/>
  <c r="AC12" i="6"/>
  <c r="AC15" i="6"/>
  <c r="AB20" i="6"/>
  <c r="AB21" i="6"/>
  <c r="O33" i="1"/>
  <c r="AC16" i="6" l="1"/>
  <c r="AC11" i="6"/>
  <c r="AC14" i="6"/>
  <c r="AC20" i="6"/>
  <c r="AC21" i="6"/>
  <c r="O34" i="1"/>
  <c r="O35" i="1" l="1"/>
  <c r="P32" i="1"/>
  <c r="P34" i="1" l="1"/>
  <c r="O36" i="1"/>
  <c r="P33" i="1"/>
  <c r="O37" i="1" l="1"/>
  <c r="P35" i="1" l="1"/>
  <c r="P36" i="1"/>
  <c r="O38" i="1"/>
  <c r="O39" i="1" l="1"/>
  <c r="P38" i="1" l="1"/>
  <c r="P37" i="1"/>
  <c r="O40" i="1"/>
  <c r="O41" i="1" l="1"/>
  <c r="P39" i="1" l="1"/>
  <c r="O42" i="1"/>
  <c r="P40" i="1" l="1"/>
  <c r="O43" i="1"/>
  <c r="P41" i="1"/>
  <c r="O44" i="1" l="1"/>
  <c r="O45" i="1" l="1"/>
  <c r="P42" i="1"/>
  <c r="P43" i="1"/>
  <c r="P44" i="1" l="1"/>
  <c r="O46" i="1"/>
  <c r="O47" i="1" l="1"/>
  <c r="P46" i="1"/>
  <c r="P45" i="1" l="1"/>
  <c r="P47" i="1"/>
  <c r="O48" i="1"/>
  <c r="O49" i="1" l="1"/>
  <c r="P48" i="1"/>
  <c r="O50" i="1" l="1"/>
  <c r="P49" i="1"/>
  <c r="P50" i="1" l="1"/>
  <c r="O51" i="1"/>
  <c r="O52" i="1" l="1"/>
  <c r="P51" i="1"/>
  <c r="P52" i="1" l="1"/>
  <c r="O53" i="1"/>
  <c r="P53" i="1" l="1"/>
  <c r="O54" i="1"/>
  <c r="O55" i="1" l="1"/>
  <c r="P54" i="1"/>
  <c r="P55" i="1" l="1"/>
  <c r="O56" i="1"/>
  <c r="O57" i="1" l="1"/>
  <c r="P56" i="1"/>
  <c r="O58" i="1" l="1"/>
  <c r="P57" i="1"/>
  <c r="P58" i="1" l="1"/>
  <c r="O59" i="1"/>
  <c r="O60" i="1" l="1"/>
  <c r="P59" i="1"/>
  <c r="P60" i="1" l="1"/>
  <c r="O61" i="1"/>
  <c r="P61" i="1" l="1"/>
  <c r="O62" i="1"/>
  <c r="O63" i="1" l="1"/>
  <c r="P62" i="1"/>
  <c r="P63" i="1" l="1"/>
  <c r="O64" i="1"/>
  <c r="O65" i="1" l="1"/>
  <c r="P64" i="1"/>
  <c r="O66" i="1" l="1"/>
  <c r="P65" i="1"/>
  <c r="P66" i="1" l="1"/>
  <c r="O67" i="1"/>
  <c r="O68" i="1" l="1"/>
  <c r="P67" i="1"/>
  <c r="P70" i="1"/>
  <c r="P68" i="1" l="1"/>
  <c r="O69" i="1"/>
  <c r="P69" i="1" s="1"/>
</calcChain>
</file>

<file path=xl/sharedStrings.xml><?xml version="1.0" encoding="utf-8"?>
<sst xmlns="http://schemas.openxmlformats.org/spreadsheetml/2006/main" count="929" uniqueCount="409">
  <si>
    <t>CNDC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</si>
  <si>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</si>
  <si>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</si>
  <si>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</si>
  <si>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</si>
  <si>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</si>
  <si>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</si>
  <si>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</si>
  <si>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</si>
  <si>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</si>
  <si>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</si>
  <si>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</si>
  <si>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</si>
  <si>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</si>
  <si>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</si>
  <si>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Eficiencia (%)</t>
  </si>
  <si>
    <t>Tipo de Combustible</t>
  </si>
  <si>
    <t>Factor de Emisiones</t>
  </si>
  <si>
    <t>50% (2)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</si>
  <si>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</si>
  <si>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</si>
  <si>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</si>
  <si>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</si>
  <si>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</si>
  <si>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</si>
  <si>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</si>
  <si>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</si>
  <si>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</si>
  <si>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</si>
  <si>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GCH01</t>
  </si>
  <si>
    <t>Gas Natural</t>
  </si>
  <si>
    <t>GCH02</t>
  </si>
  <si>
    <t>GCH04</t>
  </si>
  <si>
    <t>GCH06</t>
  </si>
  <si>
    <t>GCH09</t>
  </si>
  <si>
    <t>GCH10</t>
  </si>
  <si>
    <t>GCH11</t>
  </si>
  <si>
    <t>GCH09COM</t>
  </si>
  <si>
    <t>GCH10COM</t>
  </si>
  <si>
    <t>SCZ01</t>
  </si>
  <si>
    <t>SCZ02</t>
  </si>
  <si>
    <t>GBE01</t>
  </si>
  <si>
    <t>Biomasa</t>
  </si>
  <si>
    <t>IAG01</t>
  </si>
  <si>
    <t>UNA01</t>
  </si>
  <si>
    <t>SBU01</t>
  </si>
  <si>
    <t>BUL01</t>
  </si>
  <si>
    <t>BUL02</t>
  </si>
  <si>
    <t>BUL03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</si>
  <si>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</si>
  <si>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</si>
  <si>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</si>
  <si>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</si>
  <si>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</si>
  <si>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</si>
  <si>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</si>
  <si>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</si>
  <si>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</si>
  <si>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</si>
  <si>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</si>
  <si>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ARJ08</t>
  </si>
  <si>
    <t>ARJ09</t>
  </si>
  <si>
    <t>ARJ11</t>
  </si>
  <si>
    <t>ARJ12</t>
  </si>
  <si>
    <t>ARJ13</t>
  </si>
  <si>
    <t>ARJ14</t>
  </si>
  <si>
    <t>ARJ15</t>
  </si>
  <si>
    <t>KEN01</t>
  </si>
  <si>
    <t>KEN02</t>
  </si>
  <si>
    <t>ALT01</t>
  </si>
  <si>
    <t>ALT02</t>
  </si>
  <si>
    <t>ERI01</t>
  </si>
  <si>
    <t>ERI02</t>
  </si>
  <si>
    <t>ERI03</t>
  </si>
  <si>
    <t>ERI04</t>
  </si>
  <si>
    <t>KAR01</t>
  </si>
  <si>
    <t>SUR01</t>
  </si>
  <si>
    <t>SUR02</t>
  </si>
  <si>
    <t>SUR03</t>
  </si>
  <si>
    <t>SUR04</t>
  </si>
  <si>
    <t>WAR01</t>
  </si>
  <si>
    <t>WAR02</t>
  </si>
  <si>
    <t>WAR03</t>
  </si>
  <si>
    <t>WAR04</t>
  </si>
  <si>
    <t>WAR05</t>
  </si>
  <si>
    <t>MOS01</t>
  </si>
  <si>
    <t>Diesel Oil</t>
  </si>
  <si>
    <t>1)  Consumo propio, ventas directas y pérdidas entre bornes de generador y el SMEC</t>
  </si>
  <si>
    <t>2) Los valores en negrilla corresponden al 60%</t>
  </si>
  <si>
    <t>Fraction fossil fuels [%]</t>
  </si>
  <si>
    <t>Fraction renewable energy [%]</t>
  </si>
  <si>
    <t xml:space="preserve">Electricity demand  </t>
  </si>
  <si>
    <t>Electricity demand [MWh]</t>
  </si>
  <si>
    <t>Transmission and distribution losses [%]</t>
  </si>
  <si>
    <t>Total electricity demand [MWh]</t>
  </si>
  <si>
    <t>Total generation [MWh]</t>
  </si>
  <si>
    <t>Renewable energy generation [MWh]</t>
  </si>
  <si>
    <t>Fossil fuel based generation [MWh]</t>
  </si>
  <si>
    <t>Grid emission factor</t>
  </si>
  <si>
    <r>
      <t>Greenhouse gas emissions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e]</t>
    </r>
  </si>
  <si>
    <r>
      <t>Average operting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</si>
  <si>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r>
      <t>Simple operating margin emission factor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e/MWh]</t>
    </r>
  </si>
  <si>
    <t>Capacity additions 2018 - 2030</t>
  </si>
  <si>
    <r>
      <t xml:space="preserve">Plant         
   </t>
    </r>
    <r>
      <rPr>
        <sz val="10"/>
        <rFont val="Arial"/>
        <family val="2"/>
      </rPr>
      <t xml:space="preserve">  Unit</t>
    </r>
  </si>
  <si>
    <t>Commissioning date</t>
  </si>
  <si>
    <r>
      <t>Capacity</t>
    </r>
    <r>
      <rPr>
        <sz val="10"/>
        <rFont val="Arial"/>
        <family val="2"/>
      </rPr>
      <t xml:space="preserve"> [MW]</t>
    </r>
  </si>
  <si>
    <t>Capacity factor</t>
  </si>
  <si>
    <r>
      <t xml:space="preserve">Emission factor 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</si>
  <si>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r>
      <t xml:space="preserve">Generation </t>
    </r>
    <r>
      <rPr>
        <sz val="10"/>
        <rFont val="Arial"/>
        <family val="2"/>
      </rPr>
      <t>[MWh]</t>
    </r>
  </si>
  <si>
    <t>Natural gas</t>
  </si>
  <si>
    <t>Entre Ríos</t>
  </si>
  <si>
    <t>CCERI3</t>
  </si>
  <si>
    <t>CCERI4</t>
  </si>
  <si>
    <t>CCERI5</t>
  </si>
  <si>
    <t>Del Sur</t>
  </si>
  <si>
    <t>CCSUR1</t>
  </si>
  <si>
    <t>CCSUR2</t>
  </si>
  <si>
    <t>CCSUR3</t>
  </si>
  <si>
    <t>CCSUR4</t>
  </si>
  <si>
    <t>Warnes</t>
  </si>
  <si>
    <t>CCWAR1</t>
  </si>
  <si>
    <t>CCWAR2</t>
  </si>
  <si>
    <t>CCWAR3</t>
  </si>
  <si>
    <t>CCWAR4</t>
  </si>
  <si>
    <t>Guaracachi</t>
  </si>
  <si>
    <t>Santa Cruz</t>
  </si>
  <si>
    <t>Carrasco</t>
  </si>
  <si>
    <r>
      <t xml:space="preserve">Plant         
</t>
    </r>
    <r>
      <rPr>
        <sz val="10"/>
        <rFont val="Arial"/>
        <family val="2"/>
      </rPr>
      <t xml:space="preserve">     Unit</t>
    </r>
  </si>
  <si>
    <t>Hydropower</t>
  </si>
  <si>
    <t>San José</t>
  </si>
  <si>
    <t>San Jose I</t>
  </si>
  <si>
    <t>San José II</t>
  </si>
  <si>
    <t>Sehuencas</t>
  </si>
  <si>
    <t>Juntas</t>
  </si>
  <si>
    <t>Umapalca</t>
  </si>
  <si>
    <t>Palillada</t>
  </si>
  <si>
    <t>Hydro A</t>
  </si>
  <si>
    <t>Hydro B</t>
  </si>
  <si>
    <t>Hydro C</t>
  </si>
  <si>
    <t>Wind</t>
  </si>
  <si>
    <t>El Dorado</t>
  </si>
  <si>
    <t>La Ventolera</t>
  </si>
  <si>
    <t>San Julián</t>
  </si>
  <si>
    <t>Warnes I</t>
  </si>
  <si>
    <t>Warnes II</t>
  </si>
  <si>
    <t>Wind A</t>
  </si>
  <si>
    <t>Wind B</t>
  </si>
  <si>
    <t>Wind C</t>
  </si>
  <si>
    <t>Solar PV</t>
  </si>
  <si>
    <t>Oruro</t>
  </si>
  <si>
    <t>Oruro I</t>
  </si>
  <si>
    <t>Uyuni</t>
  </si>
  <si>
    <t>Yunchará</t>
  </si>
  <si>
    <t>Solar A</t>
  </si>
  <si>
    <t>Solar B</t>
  </si>
  <si>
    <t>Geothermal</t>
  </si>
  <si>
    <t>Laguna Colorada</t>
  </si>
  <si>
    <t>Biomass</t>
  </si>
  <si>
    <t>Existing plants</t>
  </si>
  <si>
    <r>
      <t xml:space="preserve">Emission factor (2017)
</t>
    </r>
    <r>
      <rPr>
        <sz val="10"/>
        <rFont val="Arial"/>
        <family val="2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>/MWh]</t>
    </r>
  </si>
  <si>
    <t>El Alto</t>
  </si>
  <si>
    <t>ALT1</t>
  </si>
  <si>
    <t>ALT2</t>
  </si>
  <si>
    <t>Aranjuez</t>
  </si>
  <si>
    <t>ARJ1</t>
  </si>
  <si>
    <t>ARJ2</t>
  </si>
  <si>
    <t>ARJ3</t>
  </si>
  <si>
    <t>ARJ5</t>
  </si>
  <si>
    <t>ARJ6</t>
  </si>
  <si>
    <t>ARJ8</t>
  </si>
  <si>
    <t>ARJ9</t>
  </si>
  <si>
    <t>ARJ10</t>
  </si>
  <si>
    <t>Bulo Bulo</t>
  </si>
  <si>
    <t>BUL1</t>
  </si>
  <si>
    <t>BUL2</t>
  </si>
  <si>
    <t>BUL3</t>
  </si>
  <si>
    <t>CAR1</t>
  </si>
  <si>
    <t>CAR2</t>
  </si>
  <si>
    <t>CAR3</t>
  </si>
  <si>
    <t>GCH1</t>
  </si>
  <si>
    <t>GCH2</t>
  </si>
  <si>
    <t>GCH4</t>
  </si>
  <si>
    <t>GCH6</t>
  </si>
  <si>
    <t>GCH7</t>
  </si>
  <si>
    <t>GCH9</t>
  </si>
  <si>
    <t>GCH12</t>
  </si>
  <si>
    <t>Karachipampa</t>
  </si>
  <si>
    <t>KAR1</t>
  </si>
  <si>
    <t>Kenko</t>
  </si>
  <si>
    <t>KEN1</t>
  </si>
  <si>
    <t>KEN2</t>
  </si>
  <si>
    <t>SCZ1</t>
  </si>
  <si>
    <t>SCZ2</t>
  </si>
  <si>
    <t>Valle Hermoso (VHE)</t>
  </si>
  <si>
    <t>VHE1</t>
  </si>
  <si>
    <t>VHE2</t>
  </si>
  <si>
    <t>VHE3</t>
  </si>
  <si>
    <t>VHE4</t>
  </si>
  <si>
    <t>VHE5</t>
  </si>
  <si>
    <t>VHE6</t>
  </si>
  <si>
    <t>VHE7</t>
  </si>
  <si>
    <t>VHE8</t>
  </si>
  <si>
    <t>Angostura</t>
  </si>
  <si>
    <t>ANG1</t>
  </si>
  <si>
    <t>ANG2</t>
  </si>
  <si>
    <t>ANG3</t>
  </si>
  <si>
    <t>Botijlaca</t>
  </si>
  <si>
    <t>BOT1</t>
  </si>
  <si>
    <t>BOT2</t>
  </si>
  <si>
    <t>BOT3</t>
  </si>
  <si>
    <t>Cahua</t>
  </si>
  <si>
    <t>CAH1</t>
  </si>
  <si>
    <t>CAH2</t>
  </si>
  <si>
    <t>Carabuco</t>
  </si>
  <si>
    <t>CRB</t>
  </si>
  <si>
    <t>Chojlla</t>
  </si>
  <si>
    <t>CHJ1y2</t>
  </si>
  <si>
    <t>CHJ</t>
  </si>
  <si>
    <t>Choquetanga</t>
  </si>
  <si>
    <t>CHO1</t>
  </si>
  <si>
    <t>CHO2</t>
  </si>
  <si>
    <t>CHO3</t>
  </si>
  <si>
    <t>Chururaqui</t>
  </si>
  <si>
    <t>CHU1</t>
  </si>
  <si>
    <t>CHU2</t>
  </si>
  <si>
    <t>Corani</t>
  </si>
  <si>
    <t>COR1234</t>
  </si>
  <si>
    <t>Cuticucho</t>
  </si>
  <si>
    <t>CUT1</t>
  </si>
  <si>
    <t>CUT2</t>
  </si>
  <si>
    <t>CUT3</t>
  </si>
  <si>
    <t>CUT4</t>
  </si>
  <si>
    <t>CUT5</t>
  </si>
  <si>
    <t>Harca</t>
  </si>
  <si>
    <t>HAR1</t>
  </si>
  <si>
    <t>HAR2</t>
  </si>
  <si>
    <t>Huaji</t>
  </si>
  <si>
    <t>HUA1</t>
  </si>
  <si>
    <t>HUA2</t>
  </si>
  <si>
    <t>Kanata</t>
  </si>
  <si>
    <t>KAN1</t>
  </si>
  <si>
    <t>Kilpani</t>
  </si>
  <si>
    <t>KIL123</t>
  </si>
  <si>
    <t>Landara</t>
  </si>
  <si>
    <t>LAN123</t>
  </si>
  <si>
    <t>Miguilla</t>
  </si>
  <si>
    <t>MIG1</t>
  </si>
  <si>
    <t>MIG2</t>
  </si>
  <si>
    <t>Misicuni</t>
  </si>
  <si>
    <t xml:space="preserve">MIS </t>
  </si>
  <si>
    <t>Punutuma</t>
  </si>
  <si>
    <t>PUN1</t>
  </si>
  <si>
    <t>Quehata</t>
  </si>
  <si>
    <t>QUE01</t>
  </si>
  <si>
    <t>QUE02</t>
  </si>
  <si>
    <t>Sainani</t>
  </si>
  <si>
    <t>SAI1</t>
  </si>
  <si>
    <t>San Jacinto</t>
  </si>
  <si>
    <t>SJA01</t>
  </si>
  <si>
    <t>SJA02</t>
  </si>
  <si>
    <t>Santa Isabel</t>
  </si>
  <si>
    <t>SIS12345</t>
  </si>
  <si>
    <t>Santa Rosa</t>
  </si>
  <si>
    <t>SRO1</t>
  </si>
  <si>
    <t>SRO2</t>
  </si>
  <si>
    <t>Tiquimani</t>
  </si>
  <si>
    <t>TIQ1</t>
  </si>
  <si>
    <t>Yanacachi</t>
  </si>
  <si>
    <t xml:space="preserve">YAN </t>
  </si>
  <si>
    <t>Zongo</t>
  </si>
  <si>
    <t>ZON1</t>
  </si>
  <si>
    <r>
      <t xml:space="preserve">Generation </t>
    </r>
    <r>
      <rPr>
        <sz val="10"/>
        <rFont val="Arial"/>
        <family val="2"/>
      </rPr>
      <t>[MWh/y]</t>
    </r>
  </si>
  <si>
    <t>Guabirá</t>
  </si>
  <si>
    <t>GBE1</t>
  </si>
  <si>
    <t>Qollpana</t>
  </si>
  <si>
    <t>QOL Fase I</t>
  </si>
  <si>
    <t>QOL Fase II</t>
  </si>
  <si>
    <t>Adiciones de proyectos (1999 - 2021)</t>
  </si>
  <si>
    <t>Unidad</t>
  </si>
  <si>
    <t>Fecha Puesta en Marcha</t>
  </si>
  <si>
    <t>Capacidad (MW)</t>
  </si>
  <si>
    <t>Tecnologia</t>
  </si>
  <si>
    <t>Proyecto MDL</t>
  </si>
  <si>
    <t>Hydro</t>
  </si>
  <si>
    <t>NO</t>
  </si>
  <si>
    <t xml:space="preserve">Umapalca </t>
  </si>
  <si>
    <t>Eolico</t>
  </si>
  <si>
    <t>Planta Piloto Goetermica</t>
  </si>
  <si>
    <t>Geotermico</t>
  </si>
  <si>
    <t>CCSUR10</t>
  </si>
  <si>
    <t>Thermal</t>
  </si>
  <si>
    <t>CCWAR20</t>
  </si>
  <si>
    <t>CCERI50</t>
  </si>
  <si>
    <t>CCSUR20</t>
  </si>
  <si>
    <t>CCWAR10</t>
  </si>
  <si>
    <t>CCERI40</t>
  </si>
  <si>
    <t>CCERI30</t>
  </si>
  <si>
    <t>CCWAR40</t>
  </si>
  <si>
    <t>CCWAR30</t>
  </si>
  <si>
    <t>AGU01</t>
  </si>
  <si>
    <t>CCSUR40</t>
  </si>
  <si>
    <t>CCSUR30</t>
  </si>
  <si>
    <t>San José 2</t>
  </si>
  <si>
    <t>San Julian</t>
  </si>
  <si>
    <t>Yunchara</t>
  </si>
  <si>
    <t>Solar</t>
  </si>
  <si>
    <t>Hidro</t>
  </si>
  <si>
    <t>QOLLPANA II</t>
  </si>
  <si>
    <t>Termico</t>
  </si>
  <si>
    <t>QOLLPANA I</t>
  </si>
  <si>
    <t>ALT 1</t>
  </si>
  <si>
    <t>Ciclo Comb. (GCH 12)</t>
  </si>
  <si>
    <t>SI</t>
  </si>
  <si>
    <t>VHE 5,6,7,8</t>
  </si>
  <si>
    <t>Car 03</t>
  </si>
  <si>
    <t>Moxos</t>
  </si>
  <si>
    <t>Arj 13-14-15</t>
  </si>
  <si>
    <t>QUEHATA</t>
  </si>
  <si>
    <t>Guabira Energia (GE)</t>
  </si>
  <si>
    <t>GCH 11</t>
  </si>
  <si>
    <t>Arj 9-10-11-12</t>
  </si>
  <si>
    <t xml:space="preserve">Santa Isabel SIS5 </t>
  </si>
  <si>
    <t xml:space="preserve">Landara LAN1and3 </t>
  </si>
  <si>
    <t xml:space="preserve">Kilpani  KIL3 </t>
  </si>
  <si>
    <t>CECBB1 &amp; 2</t>
  </si>
  <si>
    <t>GENERACION (MWh)</t>
  </si>
  <si>
    <t>CENTRALES HIDROELECTRICAS</t>
  </si>
  <si>
    <t>CORANI</t>
  </si>
  <si>
    <t>SANTA ISABEL</t>
  </si>
  <si>
    <t>ZONGO</t>
  </si>
  <si>
    <t>TIQUIMANI</t>
  </si>
  <si>
    <t>BOTIJLACA</t>
  </si>
  <si>
    <t>CUTICUCHO</t>
  </si>
  <si>
    <t>SANTA ROSA</t>
  </si>
  <si>
    <t>SAINANI</t>
  </si>
  <si>
    <t>CHURURAQUI</t>
  </si>
  <si>
    <t>HARCA</t>
  </si>
  <si>
    <t>CAHUA</t>
  </si>
  <si>
    <t>HUAJI</t>
  </si>
  <si>
    <t>MIGUILLA</t>
  </si>
  <si>
    <t>ANGOSTURA</t>
  </si>
  <si>
    <t>CHOQUETANGA</t>
  </si>
  <si>
    <t>CARABUCO</t>
  </si>
  <si>
    <t>CHOJLLA Antigua</t>
  </si>
  <si>
    <t>CHOJLLA</t>
  </si>
  <si>
    <t>YANACACHI</t>
  </si>
  <si>
    <t>YAN</t>
  </si>
  <si>
    <t>KANATA</t>
  </si>
  <si>
    <t>KILPANI</t>
  </si>
  <si>
    <t>LANDARA</t>
  </si>
  <si>
    <t>PUNUTUMA</t>
  </si>
  <si>
    <t>SAN JACINTO</t>
  </si>
  <si>
    <t>MISICUNI</t>
  </si>
  <si>
    <t>MIS</t>
  </si>
  <si>
    <t>PARQUES EÓLICOS</t>
  </si>
  <si>
    <t>QOLLPANA</t>
  </si>
  <si>
    <t>PLANTAS SOLARES</t>
  </si>
  <si>
    <t>YUNCHARA</t>
  </si>
  <si>
    <t>YUN</t>
  </si>
  <si>
    <t>CENTRALES TERMOELECTRICAS</t>
  </si>
  <si>
    <t>GUARACACHI</t>
  </si>
  <si>
    <t>SANTA CRUZ</t>
  </si>
  <si>
    <t>EASBA</t>
  </si>
  <si>
    <t>ARANJUEZ</t>
  </si>
  <si>
    <t>ARJ01</t>
  </si>
  <si>
    <t>ARJ02</t>
  </si>
  <si>
    <t>ARJ03</t>
  </si>
  <si>
    <t>KARACHIPAMPA</t>
  </si>
  <si>
    <t>KENKO</t>
  </si>
  <si>
    <t>VALLE HERMOSO</t>
  </si>
  <si>
    <t>VHE12345678</t>
  </si>
  <si>
    <t>CARRASCO</t>
  </si>
  <si>
    <t>CAR123</t>
  </si>
  <si>
    <t>C.EL ALTO</t>
  </si>
  <si>
    <t>BULO BULO</t>
  </si>
  <si>
    <t>GUABIRA</t>
  </si>
  <si>
    <t>GBE</t>
  </si>
  <si>
    <t>IAG</t>
  </si>
  <si>
    <t>ENTRE RIOS</t>
  </si>
  <si>
    <t>DEL SUR</t>
  </si>
  <si>
    <t>WARNES</t>
  </si>
  <si>
    <t>ENDE GEN.</t>
  </si>
  <si>
    <t>MOX</t>
  </si>
  <si>
    <t>Total Generación bruta</t>
  </si>
  <si>
    <t>Unidades MDL</t>
  </si>
  <si>
    <t>Total Unidades MDL</t>
  </si>
  <si>
    <t xml:space="preserve">Unidades LCMR </t>
  </si>
  <si>
    <t>Hidroelectricas</t>
  </si>
  <si>
    <t>Eolicas</t>
  </si>
  <si>
    <t>Solares</t>
  </si>
  <si>
    <t>Total Unidades LCMR</t>
  </si>
  <si>
    <t>Scenario: current electricity demand</t>
  </si>
  <si>
    <t>Hidro A</t>
  </si>
  <si>
    <t>Hidro B</t>
  </si>
  <si>
    <t>Hidro C</t>
  </si>
  <si>
    <t>Hydro D</t>
  </si>
  <si>
    <t>Hidro D</t>
  </si>
  <si>
    <t>Hydro E</t>
  </si>
  <si>
    <t>Hidro E</t>
  </si>
  <si>
    <t>Hydro F</t>
  </si>
  <si>
    <t>Hidro F</t>
  </si>
  <si>
    <t>Solar C</t>
  </si>
  <si>
    <t>GEO A</t>
  </si>
  <si>
    <t xml:space="preserve">EG </t>
  </si>
  <si>
    <t>Hidros</t>
  </si>
  <si>
    <t>LCMR</t>
  </si>
  <si>
    <t>EG m,y</t>
  </si>
  <si>
    <t>kgCO2/Tj</t>
  </si>
  <si>
    <t>tCO2/Tj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</si>
</sst>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5" formatCode="0.0"/>
    <numFmt numFmtId="166" formatCode="0.0000"/>
    <numFmt numFmtId="167" formatCode="0.000"/>
    <numFmt numFmtId="168" formatCode="_(* #,##0.00_);_(* \(#,##0.00\);_(* &quot;-&quot;??_);_(@_)"/>
    <numFmt numFmtId="169" formatCode="_(* #,##0_);_(* \(#,##0\);_(* &quot;-&quot;??_);_(@_)"/>
    <numFmt numFmtId="170" formatCode="mm/yyyy"/>
    <numFmt numFmtId="171" formatCode="_(* #,##0_);_(* \(#,##0\);_(* &quot;-&quot;_);_(@_)"/>
    <numFmt numFmtId="172" formatCode="0.000000000"/>
    <numFmt numFmtId="174" formatCode="_-* #,##0_-;\-* #,##0_-;_-* &quot;-&quot;??_-;_-@_-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color rgb="FF99663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20"/>
      <name val="ARIAL NARROW"/>
      <family val="2"/>
    </font>
    <font>
      <sz val="20"/>
      <name val="Arial"/>
      <family val="2"/>
    </font>
    <font>
      <b/>
      <sz val="20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b/>
      <sz val="2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0">
    <xf numFmtId="0" fontId="0" fillId="0" borderId="0" xfId="0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9" fontId="9" fillId="0" borderId="0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6" xfId="0" applyFont="1" applyFill="1" applyBorder="1"/>
    <xf numFmtId="0" fontId="4" fillId="2" borderId="4" xfId="0" applyFont="1" applyFill="1" applyBorder="1"/>
    <xf numFmtId="0" fontId="4" fillId="2" borderId="12" xfId="0" applyFont="1" applyFill="1" applyBorder="1"/>
    <xf numFmtId="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9" fontId="11" fillId="2" borderId="9" xfId="1" applyFont="1" applyFill="1" applyBorder="1" applyAlignment="1">
      <alignment horizontal="center"/>
    </xf>
    <xf numFmtId="9" fontId="11" fillId="2" borderId="8" xfId="1" applyFont="1" applyFill="1" applyBorder="1" applyAlignment="1">
      <alignment horizontal="center"/>
    </xf>
    <xf numFmtId="2" fontId="17" fillId="2" borderId="0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0" fontId="4" fillId="2" borderId="13" xfId="0" applyFont="1" applyFill="1" applyBorder="1"/>
    <xf numFmtId="0" fontId="4" fillId="2" borderId="0" xfId="0" applyFont="1" applyFill="1" applyAlignment="1">
      <alignment horizontal="center"/>
    </xf>
    <xf numFmtId="2" fontId="4" fillId="0" borderId="0" xfId="0" applyNumberFormat="1" applyFont="1" applyFill="1"/>
    <xf numFmtId="1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9" fontId="11" fillId="2" borderId="10" xfId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 vertical="center"/>
    </xf>
    <xf numFmtId="2" fontId="11" fillId="2" borderId="14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1" fontId="19" fillId="0" borderId="0" xfId="0" quotePrefix="1" applyNumberFormat="1" applyFont="1" applyFill="1" applyAlignment="1">
      <alignment horizontal="left"/>
    </xf>
    <xf numFmtId="0" fontId="2" fillId="0" borderId="0" xfId="3"/>
    <xf numFmtId="0" fontId="2" fillId="0" borderId="0" xfId="3" applyAlignment="1">
      <alignment horizontal="center"/>
    </xf>
    <xf numFmtId="0" fontId="3" fillId="3" borderId="23" xfId="3" applyFont="1" applyFill="1" applyBorder="1" applyAlignment="1">
      <alignment horizontal="center" vertical="center"/>
    </xf>
    <xf numFmtId="0" fontId="3" fillId="3" borderId="5" xfId="3" applyFont="1" applyFill="1" applyBorder="1" applyAlignment="1">
      <alignment horizontal="center" vertical="center" wrapText="1"/>
    </xf>
    <xf numFmtId="0" fontId="3" fillId="3" borderId="24" xfId="3" applyFont="1" applyFill="1" applyBorder="1" applyAlignment="1">
      <alignment horizontal="center" vertical="center" wrapText="1"/>
    </xf>
    <xf numFmtId="0" fontId="2" fillId="0" borderId="8" xfId="3" applyFont="1" applyFill="1" applyBorder="1"/>
    <xf numFmtId="170" fontId="2" fillId="0" borderId="0" xfId="3" applyNumberFormat="1" applyFont="1" applyFill="1" applyBorder="1" applyAlignment="1">
      <alignment horizontal="center"/>
    </xf>
    <xf numFmtId="43" fontId="2" fillId="0" borderId="0" xfId="5" applyFont="1" applyFill="1" applyBorder="1" applyAlignment="1">
      <alignment horizontal="center"/>
    </xf>
    <xf numFmtId="0" fontId="2" fillId="0" borderId="0" xfId="3" applyFont="1" applyFill="1" applyBorder="1"/>
    <xf numFmtId="0" fontId="2" fillId="0" borderId="13" xfId="3" applyFont="1" applyFill="1" applyBorder="1" applyAlignment="1">
      <alignment horizontal="center"/>
    </xf>
    <xf numFmtId="1" fontId="2" fillId="0" borderId="8" xfId="3" applyNumberFormat="1" applyFont="1" applyFill="1" applyBorder="1"/>
    <xf numFmtId="0" fontId="2" fillId="0" borderId="10" xfId="3" applyFont="1" applyFill="1" applyBorder="1"/>
    <xf numFmtId="170" fontId="2" fillId="0" borderId="1" xfId="3" applyNumberFormat="1" applyFont="1" applyFill="1" applyBorder="1" applyAlignment="1">
      <alignment horizontal="center"/>
    </xf>
    <xf numFmtId="43" fontId="2" fillId="0" borderId="1" xfId="5" applyFont="1" applyFill="1" applyBorder="1" applyAlignment="1">
      <alignment horizontal="center"/>
    </xf>
    <xf numFmtId="0" fontId="2" fillId="0" borderId="1" xfId="3" applyFont="1" applyFill="1" applyBorder="1"/>
    <xf numFmtId="0" fontId="2" fillId="2" borderId="4" xfId="3" applyFont="1" applyFill="1" applyBorder="1"/>
    <xf numFmtId="170" fontId="2" fillId="2" borderId="2" xfId="3" applyNumberFormat="1" applyFont="1" applyFill="1" applyBorder="1" applyAlignment="1">
      <alignment horizontal="center"/>
    </xf>
    <xf numFmtId="43" fontId="2" fillId="2" borderId="2" xfId="5" applyFont="1" applyFill="1" applyBorder="1" applyAlignment="1">
      <alignment horizontal="center"/>
    </xf>
    <xf numFmtId="0" fontId="2" fillId="2" borderId="2" xfId="3" applyFont="1" applyFill="1" applyBorder="1" applyAlignment="1">
      <alignment horizontal="center"/>
    </xf>
    <xf numFmtId="0" fontId="2" fillId="2" borderId="13" xfId="3" applyFont="1" applyFill="1" applyBorder="1" applyAlignment="1">
      <alignment horizontal="center"/>
    </xf>
    <xf numFmtId="0" fontId="2" fillId="2" borderId="8" xfId="3" applyFont="1" applyFill="1" applyBorder="1"/>
    <xf numFmtId="170" fontId="2" fillId="2" borderId="0" xfId="3" applyNumberFormat="1" applyFont="1" applyFill="1" applyBorder="1" applyAlignment="1">
      <alignment horizontal="center"/>
    </xf>
    <xf numFmtId="43" fontId="2" fillId="2" borderId="0" xfId="5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1" fontId="2" fillId="2" borderId="8" xfId="3" applyNumberFormat="1" applyFont="1" applyFill="1" applyBorder="1"/>
    <xf numFmtId="0" fontId="3" fillId="3" borderId="23" xfId="3" applyFont="1" applyFill="1" applyBorder="1"/>
    <xf numFmtId="170" fontId="3" fillId="3" borderId="5" xfId="3" applyNumberFormat="1" applyFont="1" applyFill="1" applyBorder="1" applyAlignment="1">
      <alignment horizontal="center"/>
    </xf>
    <xf numFmtId="43" fontId="3" fillId="3" borderId="5" xfId="5" applyFont="1" applyFill="1" applyBorder="1" applyAlignment="1">
      <alignment horizontal="center"/>
    </xf>
    <xf numFmtId="0" fontId="3" fillId="3" borderId="5" xfId="3" applyFont="1" applyFill="1" applyBorder="1" applyAlignment="1">
      <alignment horizontal="center"/>
    </xf>
    <xf numFmtId="0" fontId="3" fillId="3" borderId="24" xfId="3" applyFont="1" applyFill="1" applyBorder="1" applyAlignment="1">
      <alignment horizontal="center"/>
    </xf>
    <xf numFmtId="0" fontId="3" fillId="3" borderId="4" xfId="3" applyFont="1" applyFill="1" applyBorder="1"/>
    <xf numFmtId="170" fontId="3" fillId="3" borderId="2" xfId="3" applyNumberFormat="1" applyFont="1" applyFill="1" applyBorder="1" applyAlignment="1">
      <alignment horizontal="center"/>
    </xf>
    <xf numFmtId="43" fontId="3" fillId="3" borderId="2" xfId="5" applyFont="1" applyFill="1" applyBorder="1" applyAlignment="1">
      <alignment horizontal="center"/>
    </xf>
    <xf numFmtId="0" fontId="3" fillId="3" borderId="2" xfId="3" applyFont="1" applyFill="1" applyBorder="1" applyAlignment="1">
      <alignment horizontal="center"/>
    </xf>
    <xf numFmtId="0" fontId="3" fillId="3" borderId="12" xfId="3" applyFont="1" applyFill="1" applyBorder="1" applyAlignment="1">
      <alignment horizontal="center"/>
    </xf>
    <xf numFmtId="0" fontId="3" fillId="3" borderId="10" xfId="3" applyFont="1" applyFill="1" applyBorder="1"/>
    <xf numFmtId="170" fontId="3" fillId="3" borderId="1" xfId="3" applyNumberFormat="1" applyFont="1" applyFill="1" applyBorder="1" applyAlignment="1">
      <alignment horizontal="center"/>
    </xf>
    <xf numFmtId="43" fontId="3" fillId="3" borderId="1" xfId="5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4" xfId="3" applyFont="1" applyFill="1" applyBorder="1" applyAlignment="1">
      <alignment horizontal="center"/>
    </xf>
    <xf numFmtId="0" fontId="2" fillId="2" borderId="10" xfId="3" applyFont="1" applyFill="1" applyBorder="1"/>
    <xf numFmtId="170" fontId="2" fillId="2" borderId="1" xfId="3" applyNumberFormat="1" applyFont="1" applyFill="1" applyBorder="1" applyAlignment="1">
      <alignment horizontal="center"/>
    </xf>
    <xf numFmtId="43" fontId="2" fillId="2" borderId="1" xfId="5" applyFont="1" applyFill="1" applyBorder="1" applyAlignment="1">
      <alignment horizontal="center"/>
    </xf>
    <xf numFmtId="0" fontId="2" fillId="2" borderId="1" xfId="3" applyFont="1" applyFill="1" applyBorder="1" applyAlignment="1">
      <alignment horizontal="center"/>
    </xf>
    <xf numFmtId="0" fontId="2" fillId="2" borderId="14" xfId="3" applyFont="1" applyFill="1" applyBorder="1" applyAlignment="1">
      <alignment horizontal="center"/>
    </xf>
    <xf numFmtId="0" fontId="20" fillId="2" borderId="0" xfId="8" applyFont="1" applyFill="1"/>
    <xf numFmtId="0" fontId="1" fillId="2" borderId="0" xfId="8" applyFill="1"/>
    <xf numFmtId="0" fontId="3" fillId="4" borderId="16" xfId="8" applyFont="1" applyFill="1" applyBorder="1" applyAlignment="1">
      <alignment wrapText="1"/>
    </xf>
    <xf numFmtId="0" fontId="1" fillId="5" borderId="16" xfId="8" applyFont="1" applyFill="1" applyBorder="1" applyAlignment="1">
      <alignment horizontal="left" wrapText="1" indent="1"/>
    </xf>
    <xf numFmtId="0" fontId="1" fillId="5" borderId="16" xfId="8" applyFont="1" applyFill="1" applyBorder="1" applyAlignment="1">
      <alignment wrapText="1"/>
    </xf>
    <xf numFmtId="169" fontId="1" fillId="5" borderId="16" xfId="9" applyNumberFormat="1" applyFont="1" applyFill="1" applyBorder="1" applyAlignment="1">
      <alignment wrapText="1"/>
    </xf>
    <xf numFmtId="0" fontId="3" fillId="5" borderId="16" xfId="8" applyFont="1" applyFill="1" applyBorder="1" applyAlignment="1">
      <alignment wrapText="1"/>
    </xf>
    <xf numFmtId="9" fontId="1" fillId="5" borderId="16" xfId="8" applyNumberFormat="1" applyFont="1" applyFill="1" applyBorder="1" applyAlignment="1">
      <alignment wrapText="1"/>
    </xf>
    <xf numFmtId="0" fontId="3" fillId="5" borderId="16" xfId="8" applyFont="1" applyFill="1" applyBorder="1" applyAlignment="1">
      <alignment horizontal="left" wrapText="1" indent="1"/>
    </xf>
    <xf numFmtId="169" fontId="3" fillId="5" borderId="16" xfId="9" applyNumberFormat="1" applyFont="1" applyFill="1" applyBorder="1" applyAlignment="1">
      <alignment wrapText="1"/>
    </xf>
    <xf numFmtId="9" fontId="1" fillId="2" borderId="0" xfId="8" applyNumberFormat="1" applyFont="1" applyFill="1" applyBorder="1" applyAlignment="1">
      <alignment wrapText="1"/>
    </xf>
    <xf numFmtId="169" fontId="1" fillId="2" borderId="0" xfId="8" applyNumberFormat="1" applyFont="1" applyFill="1" applyBorder="1" applyAlignment="1">
      <alignment wrapText="1"/>
    </xf>
    <xf numFmtId="169" fontId="3" fillId="4" borderId="16" xfId="9" applyNumberFormat="1" applyFont="1" applyFill="1" applyBorder="1" applyAlignment="1">
      <alignment wrapText="1"/>
    </xf>
    <xf numFmtId="0" fontId="1" fillId="5" borderId="16" xfId="8" applyFill="1" applyBorder="1" applyAlignment="1">
      <alignment horizontal="left" indent="1"/>
    </xf>
    <xf numFmtId="169" fontId="1" fillId="5" borderId="16" xfId="8" applyNumberFormat="1" applyFill="1" applyBorder="1"/>
    <xf numFmtId="9" fontId="0" fillId="5" borderId="16" xfId="10" applyFont="1" applyFill="1" applyBorder="1"/>
    <xf numFmtId="169" fontId="0" fillId="5" borderId="16" xfId="10" applyNumberFormat="1" applyFont="1" applyFill="1" applyBorder="1"/>
    <xf numFmtId="0" fontId="1" fillId="2" borderId="0" xfId="8" applyFill="1" applyBorder="1" applyAlignment="1">
      <alignment horizontal="left" indent="1"/>
    </xf>
    <xf numFmtId="9" fontId="0" fillId="2" borderId="0" xfId="10" applyFont="1" applyFill="1" applyBorder="1"/>
    <xf numFmtId="168" fontId="0" fillId="5" borderId="16" xfId="10" applyNumberFormat="1" applyFont="1" applyFill="1" applyBorder="1"/>
    <xf numFmtId="0" fontId="3" fillId="5" borderId="18" xfId="8" applyFont="1" applyFill="1" applyBorder="1" applyAlignment="1">
      <alignment horizontal="left" vertical="top" wrapText="1" indent="1"/>
    </xf>
    <xf numFmtId="165" fontId="3" fillId="5" borderId="15" xfId="8" applyNumberFormat="1" applyFont="1" applyFill="1" applyBorder="1" applyAlignment="1">
      <alignment horizontal="center" wrapText="1"/>
    </xf>
    <xf numFmtId="165" fontId="3" fillId="5" borderId="17" xfId="8" applyNumberFormat="1" applyFont="1" applyFill="1" applyBorder="1" applyAlignment="1">
      <alignment horizontal="center" wrapText="1"/>
    </xf>
    <xf numFmtId="0" fontId="3" fillId="5" borderId="16" xfId="8" applyFont="1" applyFill="1" applyBorder="1" applyAlignment="1">
      <alignment horizontal="center" wrapText="1"/>
    </xf>
    <xf numFmtId="0" fontId="3" fillId="5" borderId="16" xfId="8" applyFont="1" applyFill="1" applyBorder="1" applyAlignment="1">
      <alignment horizontal="center" vertical="center" wrapText="1"/>
    </xf>
    <xf numFmtId="0" fontId="3" fillId="5" borderId="16" xfId="8" applyFont="1" applyFill="1" applyBorder="1" applyAlignment="1">
      <alignment horizontal="left" vertical="center" wrapText="1" indent="1"/>
    </xf>
    <xf numFmtId="165" fontId="3" fillId="5" borderId="16" xfId="8" applyNumberFormat="1" applyFont="1" applyFill="1" applyBorder="1" applyAlignment="1">
      <alignment horizontal="center" wrapText="1"/>
    </xf>
    <xf numFmtId="0" fontId="3" fillId="6" borderId="18" xfId="8" applyFont="1" applyFill="1" applyBorder="1"/>
    <xf numFmtId="0" fontId="3" fillId="6" borderId="15" xfId="8" applyFont="1" applyFill="1" applyBorder="1"/>
    <xf numFmtId="169" fontId="3" fillId="6" borderId="15" xfId="9" applyNumberFormat="1" applyFont="1" applyFill="1" applyBorder="1"/>
    <xf numFmtId="0" fontId="3" fillId="7" borderId="18" xfId="8" applyFont="1" applyFill="1" applyBorder="1" applyAlignment="1">
      <alignment horizontal="left" indent="1"/>
    </xf>
    <xf numFmtId="0" fontId="3" fillId="7" borderId="19" xfId="8" applyFont="1" applyFill="1" applyBorder="1" applyAlignment="1">
      <alignment horizontal="left" indent="1"/>
    </xf>
    <xf numFmtId="169" fontId="0" fillId="7" borderId="16" xfId="9" applyNumberFormat="1" applyFont="1" applyFill="1" applyBorder="1"/>
    <xf numFmtId="0" fontId="1" fillId="2" borderId="18" xfId="8" applyFill="1" applyBorder="1" applyAlignment="1">
      <alignment horizontal="left" indent="2"/>
    </xf>
    <xf numFmtId="0" fontId="1" fillId="2" borderId="16" xfId="8" applyFill="1" applyBorder="1" applyAlignment="1">
      <alignment horizontal="center" vertical="center"/>
    </xf>
    <xf numFmtId="165" fontId="1" fillId="2" borderId="16" xfId="8" applyNumberFormat="1" applyFill="1" applyBorder="1"/>
    <xf numFmtId="2" fontId="1" fillId="2" borderId="16" xfId="8" applyNumberFormat="1" applyFill="1" applyBorder="1"/>
    <xf numFmtId="169" fontId="0" fillId="2" borderId="16" xfId="9" applyNumberFormat="1" applyFont="1" applyFill="1" applyBorder="1"/>
    <xf numFmtId="169" fontId="0" fillId="12" borderId="16" xfId="9" applyNumberFormat="1" applyFont="1" applyFill="1" applyBorder="1"/>
    <xf numFmtId="0" fontId="3" fillId="8" borderId="16" xfId="8" applyFont="1" applyFill="1" applyBorder="1"/>
    <xf numFmtId="169" fontId="3" fillId="8" borderId="16" xfId="9" applyNumberFormat="1" applyFont="1" applyFill="1" applyBorder="1"/>
    <xf numFmtId="0" fontId="1" fillId="9" borderId="16" xfId="8" applyFill="1" applyBorder="1" applyAlignment="1">
      <alignment horizontal="left" indent="1"/>
    </xf>
    <xf numFmtId="169" fontId="0" fillId="9" borderId="16" xfId="9" applyNumberFormat="1" applyFont="1" applyFill="1" applyBorder="1"/>
    <xf numFmtId="0" fontId="1" fillId="2" borderId="16" xfId="8" applyFill="1" applyBorder="1" applyAlignment="1">
      <alignment horizontal="left" indent="2"/>
    </xf>
    <xf numFmtId="0" fontId="1" fillId="2" borderId="16" xfId="8" applyFill="1" applyBorder="1" applyAlignment="1">
      <alignment horizontal="center"/>
    </xf>
    <xf numFmtId="0" fontId="1" fillId="2" borderId="0" xfId="8" applyFill="1" applyBorder="1" applyAlignment="1">
      <alignment horizontal="left" indent="2"/>
    </xf>
    <xf numFmtId="0" fontId="1" fillId="2" borderId="0" xfId="8" applyFill="1" applyBorder="1" applyAlignment="1">
      <alignment horizontal="center"/>
    </xf>
    <xf numFmtId="169" fontId="0" fillId="2" borderId="0" xfId="9" applyNumberFormat="1" applyFont="1" applyFill="1" applyBorder="1"/>
    <xf numFmtId="0" fontId="3" fillId="8" borderId="18" xfId="8" applyFont="1" applyFill="1" applyBorder="1"/>
    <xf numFmtId="0" fontId="3" fillId="8" borderId="15" xfId="8" applyFont="1" applyFill="1" applyBorder="1"/>
    <xf numFmtId="169" fontId="3" fillId="8" borderId="17" xfId="9" applyNumberFormat="1" applyFont="1" applyFill="1" applyBorder="1"/>
    <xf numFmtId="165" fontId="1" fillId="2" borderId="16" xfId="8" applyNumberFormat="1" applyFill="1" applyBorder="1" applyAlignment="1">
      <alignment horizontal="center"/>
    </xf>
    <xf numFmtId="0" fontId="1" fillId="9" borderId="16" xfId="8" applyFill="1" applyBorder="1" applyAlignment="1">
      <alignment horizontal="center"/>
    </xf>
    <xf numFmtId="0" fontId="1" fillId="2" borderId="0" xfId="8" applyFill="1" applyBorder="1" applyAlignment="1">
      <alignment horizontal="center" vertical="center"/>
    </xf>
    <xf numFmtId="165" fontId="1" fillId="2" borderId="0" xfId="8" applyNumberFormat="1" applyFill="1" applyBorder="1" applyAlignment="1">
      <alignment horizontal="center"/>
    </xf>
    <xf numFmtId="0" fontId="1" fillId="2" borderId="0" xfId="8" applyFont="1" applyFill="1" applyBorder="1" applyAlignment="1">
      <alignment horizontal="left" indent="1"/>
    </xf>
    <xf numFmtId="168" fontId="1" fillId="2" borderId="0" xfId="9" applyFont="1" applyFill="1" applyBorder="1" applyAlignment="1">
      <alignment horizontal="right"/>
    </xf>
    <xf numFmtId="165" fontId="3" fillId="5" borderId="16" xfId="8" applyNumberFormat="1" applyFont="1" applyFill="1" applyBorder="1" applyAlignment="1">
      <alignment horizontal="center" vertical="center" wrapText="1"/>
    </xf>
    <xf numFmtId="168" fontId="0" fillId="2" borderId="0" xfId="9" applyFont="1" applyFill="1"/>
    <xf numFmtId="2" fontId="1" fillId="7" borderId="19" xfId="8" applyNumberFormat="1" applyFont="1" applyFill="1" applyBorder="1" applyAlignment="1">
      <alignment horizontal="center"/>
    </xf>
    <xf numFmtId="169" fontId="1" fillId="2" borderId="0" xfId="8" applyNumberFormat="1" applyFill="1"/>
    <xf numFmtId="0" fontId="1" fillId="2" borderId="19" xfId="8" applyFill="1" applyBorder="1" applyAlignment="1">
      <alignment horizontal="left" indent="2"/>
    </xf>
    <xf numFmtId="2" fontId="1" fillId="2" borderId="19" xfId="8" applyNumberFormat="1" applyFont="1" applyFill="1" applyBorder="1" applyAlignment="1">
      <alignment horizontal="center"/>
    </xf>
    <xf numFmtId="169" fontId="0" fillId="2" borderId="20" xfId="9" applyNumberFormat="1" applyFont="1" applyFill="1" applyBorder="1"/>
    <xf numFmtId="169" fontId="3" fillId="7" borderId="16" xfId="9" applyNumberFormat="1" applyFont="1" applyFill="1" applyBorder="1"/>
    <xf numFmtId="169" fontId="3" fillId="12" borderId="16" xfId="9" applyNumberFormat="1" applyFont="1" applyFill="1" applyBorder="1"/>
    <xf numFmtId="169" fontId="0" fillId="2" borderId="21" xfId="9" applyNumberFormat="1" applyFont="1" applyFill="1" applyBorder="1"/>
    <xf numFmtId="169" fontId="0" fillId="2" borderId="22" xfId="9" applyNumberFormat="1" applyFont="1" applyFill="1" applyBorder="1"/>
    <xf numFmtId="169" fontId="0" fillId="7" borderId="21" xfId="9" applyNumberFormat="1" applyFont="1" applyFill="1" applyBorder="1"/>
    <xf numFmtId="169" fontId="0" fillId="2" borderId="17" xfId="9" applyNumberFormat="1" applyFont="1" applyFill="1" applyBorder="1"/>
    <xf numFmtId="0" fontId="1" fillId="2" borderId="0" xfId="8" applyFont="1" applyFill="1" applyBorder="1" applyAlignment="1">
      <alignment horizontal="left" indent="2"/>
    </xf>
    <xf numFmtId="165" fontId="1" fillId="2" borderId="0" xfId="8" applyNumberFormat="1" applyFill="1" applyBorder="1"/>
    <xf numFmtId="0" fontId="1" fillId="2" borderId="16" xfId="8" applyFill="1" applyBorder="1" applyAlignment="1">
      <alignment horizontal="left" indent="1"/>
    </xf>
    <xf numFmtId="0" fontId="3" fillId="2" borderId="16" xfId="8" applyFont="1" applyFill="1" applyBorder="1" applyAlignment="1">
      <alignment horizontal="left" wrapText="1" indent="1"/>
    </xf>
    <xf numFmtId="0" fontId="1" fillId="2" borderId="15" xfId="8" applyFill="1" applyBorder="1" applyAlignment="1">
      <alignment horizontal="center" vertical="center"/>
    </xf>
    <xf numFmtId="0" fontId="1" fillId="2" borderId="15" xfId="8" applyFill="1" applyBorder="1"/>
    <xf numFmtId="0" fontId="22" fillId="2" borderId="23" xfId="3" applyFont="1" applyFill="1" applyBorder="1" applyAlignment="1">
      <alignment horizontal="center"/>
    </xf>
    <xf numFmtId="0" fontId="22" fillId="2" borderId="5" xfId="3" applyFont="1" applyFill="1" applyBorder="1" applyAlignment="1">
      <alignment horizontal="center"/>
    </xf>
    <xf numFmtId="0" fontId="22" fillId="2" borderId="24" xfId="3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23" fillId="0" borderId="0" xfId="6" applyFont="1" applyFill="1" applyAlignment="1">
      <alignment horizontal="left"/>
    </xf>
    <xf numFmtId="0" fontId="24" fillId="0" borderId="0" xfId="6" applyFont="1" applyFill="1"/>
    <xf numFmtId="0" fontId="25" fillId="0" borderId="0" xfId="6" applyFont="1" applyFill="1" applyAlignment="1">
      <alignment horizontal="left"/>
    </xf>
    <xf numFmtId="0" fontId="24" fillId="0" borderId="0" xfId="6" applyNumberFormat="1" applyFont="1" applyFill="1"/>
    <xf numFmtId="0" fontId="24" fillId="0" borderId="0" xfId="6" applyFont="1" applyFill="1" applyAlignment="1">
      <alignment horizontal="center"/>
    </xf>
    <xf numFmtId="0" fontId="24" fillId="10" borderId="2" xfId="7" applyFont="1" applyFill="1" applyBorder="1"/>
    <xf numFmtId="0" fontId="25" fillId="10" borderId="2" xfId="7" applyFont="1" applyFill="1" applyBorder="1" applyAlignment="1">
      <alignment horizontal="right"/>
    </xf>
    <xf numFmtId="0" fontId="25" fillId="3" borderId="23" xfId="6" applyFont="1" applyFill="1" applyBorder="1" applyAlignment="1">
      <alignment horizontal="left"/>
    </xf>
    <xf numFmtId="0" fontId="24" fillId="3" borderId="5" xfId="6" applyFont="1" applyFill="1" applyBorder="1"/>
    <xf numFmtId="0" fontId="24" fillId="3" borderId="24" xfId="6" applyFont="1" applyFill="1" applyBorder="1"/>
    <xf numFmtId="0" fontId="24" fillId="7" borderId="0" xfId="6" applyFont="1" applyFill="1" applyAlignment="1">
      <alignment horizontal="left"/>
    </xf>
    <xf numFmtId="0" fontId="24" fillId="7" borderId="0" xfId="6" applyFont="1" applyFill="1"/>
    <xf numFmtId="171" fontId="24" fillId="7" borderId="0" xfId="6" applyNumberFormat="1" applyFont="1" applyFill="1"/>
    <xf numFmtId="171" fontId="25" fillId="7" borderId="0" xfId="6" applyNumberFormat="1" applyFont="1" applyFill="1"/>
    <xf numFmtId="171" fontId="24" fillId="0" borderId="0" xfId="6" applyNumberFormat="1" applyFont="1" applyFill="1"/>
    <xf numFmtId="171" fontId="24" fillId="3" borderId="5" xfId="6" applyNumberFormat="1" applyFont="1" applyFill="1" applyBorder="1"/>
    <xf numFmtId="171" fontId="25" fillId="3" borderId="24" xfId="6" applyNumberFormat="1" applyFont="1" applyFill="1" applyBorder="1"/>
    <xf numFmtId="0" fontId="24" fillId="9" borderId="0" xfId="6" applyFont="1" applyFill="1" applyAlignment="1">
      <alignment horizontal="left"/>
    </xf>
    <xf numFmtId="0" fontId="24" fillId="9" borderId="0" xfId="6" applyFont="1" applyFill="1"/>
    <xf numFmtId="171" fontId="24" fillId="9" borderId="0" xfId="6" applyNumberFormat="1" applyFont="1" applyFill="1"/>
    <xf numFmtId="171" fontId="25" fillId="9" borderId="0" xfId="6" applyNumberFormat="1" applyFont="1" applyFill="1"/>
    <xf numFmtId="0" fontId="24" fillId="11" borderId="0" xfId="6" applyFont="1" applyFill="1" applyAlignment="1">
      <alignment horizontal="left"/>
    </xf>
    <xf numFmtId="0" fontId="24" fillId="11" borderId="0" xfId="6" applyFont="1" applyFill="1"/>
    <xf numFmtId="171" fontId="24" fillId="11" borderId="0" xfId="6" applyNumberFormat="1" applyFont="1" applyFill="1"/>
    <xf numFmtId="171" fontId="25" fillId="11" borderId="0" xfId="6" applyNumberFormat="1" applyFont="1" applyFill="1"/>
    <xf numFmtId="0" fontId="25" fillId="3" borderId="5" xfId="6" applyFont="1" applyFill="1" applyBorder="1"/>
    <xf numFmtId="171" fontId="25" fillId="3" borderId="5" xfId="6" applyNumberFormat="1" applyFont="1" applyFill="1" applyBorder="1"/>
    <xf numFmtId="172" fontId="24" fillId="0" borderId="0" xfId="6" applyNumberFormat="1" applyFont="1" applyFill="1"/>
    <xf numFmtId="0" fontId="25" fillId="0" borderId="0" xfId="6" applyFont="1" applyFill="1"/>
    <xf numFmtId="171" fontId="25" fillId="0" borderId="0" xfId="6" applyNumberFormat="1" applyFont="1" applyFill="1"/>
    <xf numFmtId="0" fontId="24" fillId="0" borderId="4" xfId="6" applyFont="1" applyFill="1" applyBorder="1" applyAlignment="1">
      <alignment horizontal="left"/>
    </xf>
    <xf numFmtId="0" fontId="24" fillId="0" borderId="2" xfId="6" applyFont="1" applyFill="1" applyBorder="1" applyAlignment="1">
      <alignment horizontal="left"/>
    </xf>
    <xf numFmtId="171" fontId="24" fillId="0" borderId="2" xfId="6" applyNumberFormat="1" applyFont="1" applyFill="1" applyBorder="1"/>
    <xf numFmtId="171" fontId="24" fillId="0" borderId="12" xfId="6" applyNumberFormat="1" applyFont="1" applyFill="1" applyBorder="1"/>
    <xf numFmtId="0" fontId="24" fillId="0" borderId="8" xfId="6" applyFont="1" applyFill="1" applyBorder="1" applyAlignment="1">
      <alignment horizontal="left"/>
    </xf>
    <xf numFmtId="0" fontId="24" fillId="0" borderId="0" xfId="6" applyFont="1" applyFill="1" applyBorder="1" applyAlignment="1">
      <alignment horizontal="left"/>
    </xf>
    <xf numFmtId="171" fontId="24" fillId="0" borderId="0" xfId="6" applyNumberFormat="1" applyFont="1" applyFill="1" applyBorder="1"/>
    <xf numFmtId="171" fontId="24" fillId="0" borderId="13" xfId="6" applyNumberFormat="1" applyFont="1" applyFill="1" applyBorder="1"/>
    <xf numFmtId="0" fontId="24" fillId="0" borderId="10" xfId="6" applyFont="1" applyFill="1" applyBorder="1" applyAlignment="1">
      <alignment horizontal="left"/>
    </xf>
    <xf numFmtId="0" fontId="24" fillId="0" borderId="1" xfId="6" applyFont="1" applyFill="1" applyBorder="1" applyAlignment="1">
      <alignment horizontal="left"/>
    </xf>
    <xf numFmtId="171" fontId="24" fillId="0" borderId="1" xfId="6" applyNumberFormat="1" applyFont="1" applyFill="1" applyBorder="1"/>
    <xf numFmtId="171" fontId="24" fillId="0" borderId="14" xfId="6" applyNumberFormat="1" applyFont="1" applyFill="1" applyBorder="1"/>
    <xf numFmtId="0" fontId="25" fillId="0" borderId="23" xfId="6" applyFont="1" applyFill="1" applyBorder="1" applyAlignment="1">
      <alignment horizontal="left"/>
    </xf>
    <xf numFmtId="0" fontId="25" fillId="0" borderId="5" xfId="6" applyFont="1" applyFill="1" applyBorder="1" applyAlignment="1">
      <alignment horizontal="left"/>
    </xf>
    <xf numFmtId="171" fontId="25" fillId="0" borderId="5" xfId="6" applyNumberFormat="1" applyFont="1" applyFill="1" applyBorder="1"/>
    <xf numFmtId="171" fontId="25" fillId="0" borderId="24" xfId="6" applyNumberFormat="1" applyFont="1" applyFill="1" applyBorder="1"/>
    <xf numFmtId="0" fontId="26" fillId="0" borderId="0" xfId="6" applyFont="1" applyFill="1" applyAlignment="1">
      <alignment horizontal="left"/>
    </xf>
    <xf numFmtId="0" fontId="27" fillId="0" borderId="0" xfId="6" applyFont="1" applyFill="1" applyAlignment="1">
      <alignment horizontal="left"/>
    </xf>
    <xf numFmtId="167" fontId="24" fillId="0" borderId="0" xfId="6" applyNumberFormat="1" applyFont="1" applyFill="1"/>
    <xf numFmtId="0" fontId="24" fillId="0" borderId="4" xfId="6" applyFont="1" applyFill="1" applyBorder="1" applyAlignment="1">
      <alignment horizontal="center"/>
    </xf>
    <xf numFmtId="0" fontId="24" fillId="0" borderId="2" xfId="6" applyFont="1" applyFill="1" applyBorder="1"/>
    <xf numFmtId="0" fontId="24" fillId="0" borderId="12" xfId="6" applyFont="1" applyFill="1" applyBorder="1"/>
    <xf numFmtId="0" fontId="24" fillId="0" borderId="8" xfId="6" applyFont="1" applyFill="1" applyBorder="1" applyAlignment="1">
      <alignment horizontal="center"/>
    </xf>
    <xf numFmtId="0" fontId="24" fillId="0" borderId="0" xfId="6" applyFont="1" applyFill="1" applyBorder="1"/>
    <xf numFmtId="0" fontId="24" fillId="0" borderId="10" xfId="6" applyFont="1" applyFill="1" applyBorder="1" applyAlignment="1">
      <alignment horizontal="center"/>
    </xf>
    <xf numFmtId="0" fontId="24" fillId="0" borderId="1" xfId="6" applyFont="1" applyFill="1" applyBorder="1"/>
    <xf numFmtId="0" fontId="25" fillId="0" borderId="23" xfId="6" applyFont="1" applyFill="1" applyBorder="1" applyAlignment="1">
      <alignment horizontal="center"/>
    </xf>
    <xf numFmtId="0" fontId="25" fillId="0" borderId="5" xfId="6" applyFont="1" applyFill="1" applyBorder="1"/>
    <xf numFmtId="0" fontId="24" fillId="0" borderId="0" xfId="0" applyFont="1"/>
    <xf numFmtId="174" fontId="24" fillId="0" borderId="0" xfId="11" applyNumberFormat="1" applyFont="1"/>
    <xf numFmtId="174" fontId="24" fillId="0" borderId="0" xfId="0" applyNumberFormat="1" applyFont="1"/>
    <xf numFmtId="9" fontId="24" fillId="0" borderId="0" xfId="1" applyFont="1"/>
    <xf numFmtId="0" fontId="28" fillId="0" borderId="0" xfId="0" applyFont="1"/>
    <xf numFmtId="174" fontId="28" fillId="0" borderId="0" xfId="0" applyNumberFormat="1" applyFont="1"/>
    <xf numFmtId="0" fontId="24" fillId="0" borderId="25" xfId="0" applyFont="1" applyBorder="1"/>
    <xf numFmtId="174" fontId="24" fillId="0" borderId="25" xfId="11" applyNumberFormat="1" applyFont="1" applyBorder="1"/>
    <xf numFmtId="0" fontId="0" fillId="0" borderId="0" xfId="0" applyFont="1" applyFill="1"/>
    <xf numFmtId="0" fontId="10" fillId="8" borderId="6" xfId="0" applyFont="1" applyFill="1" applyBorder="1" applyAlignment="1">
      <alignment horizontal="center" wrapText="1"/>
    </xf>
    <xf numFmtId="0" fontId="10" fillId="8" borderId="9" xfId="0" applyFont="1" applyFill="1" applyBorder="1" applyAlignment="1">
      <alignment horizontal="center" wrapText="1"/>
    </xf>
    <xf numFmtId="0" fontId="11" fillId="8" borderId="11" xfId="0" applyFont="1" applyFill="1" applyBorder="1" applyAlignment="1">
      <alignment horizontal="center"/>
    </xf>
    <xf numFmtId="0" fontId="10" fillId="14" borderId="6" xfId="0" applyFont="1" applyFill="1" applyBorder="1" applyAlignment="1">
      <alignment horizontal="center" vertical="center" wrapText="1"/>
    </xf>
    <xf numFmtId="0" fontId="12" fillId="14" borderId="9" xfId="0" applyFont="1" applyFill="1" applyBorder="1" applyAlignment="1">
      <alignment horizontal="center" vertical="center"/>
    </xf>
    <xf numFmtId="0" fontId="12" fillId="14" borderId="11" xfId="0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horizontal="center"/>
    </xf>
    <xf numFmtId="168" fontId="29" fillId="13" borderId="15" xfId="9" applyNumberFormat="1" applyFont="1" applyFill="1" applyBorder="1"/>
    <xf numFmtId="169" fontId="29" fillId="6" borderId="15" xfId="9" applyNumberFormat="1" applyFont="1" applyFill="1" applyBorder="1"/>
  </cellXfs>
  <cellStyles count="12">
    <cellStyle name="Millares" xfId="11" builtinId="3"/>
    <cellStyle name="Millares 2" xfId="4" xr:uid="{00000000-0005-0000-0000-000000000000}"/>
    <cellStyle name="Millares 3" xfId="5" xr:uid="{00000000-0005-0000-0000-000001000000}"/>
    <cellStyle name="Millares 4" xfId="9" xr:uid="{00000000-0005-0000-0000-000002000000}"/>
    <cellStyle name="Normal" xfId="0" builtinId="0"/>
    <cellStyle name="Normal 13" xfId="2" xr:uid="{00000000-0005-0000-0000-000004000000}"/>
    <cellStyle name="Normal 2" xfId="3" xr:uid="{00000000-0005-0000-0000-000005000000}"/>
    <cellStyle name="Normal 2 2" xfId="6" xr:uid="{00000000-0005-0000-0000-000006000000}"/>
    <cellStyle name="Normal 3" xfId="7" xr:uid="{00000000-0005-0000-0000-000007000000}"/>
    <cellStyle name="Normal 4" xfId="8" xr:uid="{00000000-0005-0000-0000-000008000000}"/>
    <cellStyle name="Porcentaje" xfId="1" builtinId="5"/>
    <cellStyle name="Porcentaje 2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607218</xdr:colOff>
      <xdr:row>23</xdr:row>
      <xdr:rowOff>190499</xdr:rowOff>
    </xdr:from>
    <xdr:to>
      <xdr:col>4</xdr:col>
      <xdr:colOff>952498</xdr:colOff>
      <xdr:row>28</xdr:row>
      <xdr:rowOff>154780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4">
              <a:extLst>
                <a:ext uri="{FF2B5EF4-FFF2-40B4-BE49-F238E27FC236}">
                  <a16:creationId xmlns:a16="http://schemas.microsoft.com/office/drawing/2014/main" id="{E4D84311-ADA9-4303-9CA1-194ADDC4E801}"/>
                </a:ext>
              </a:extLst>
            </xdr:cNvPr>
            <xdr:cNvSpPr txBox="1"/>
          </xdr:nvSpPr>
          <xdr:spPr>
            <a:xfrm>
              <a:off x="607218" y="4786312"/>
              <a:ext cx="5417343" cy="1333499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MX" sz="2400"/>
                <a:t>𝐸𝐹 </a:t>
              </a:r>
              <a:r>
                <a:rPr lang="es-MX" sz="2400" baseline="-25000"/>
                <a:t>𝑔𝑟𝑖𝑑,𝑂𝑀𝑠𝑖𝑚𝑝𝑙𝑒,</a:t>
              </a:r>
              <a:r>
                <a:rPr lang="es-MX" sz="3600" baseline="-25000"/>
                <a:t>𝑦 </a:t>
              </a:r>
              <a:r>
                <a:rPr lang="es-MX" sz="3600"/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lang="es-MX" sz="3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nary>
                        <m:naryPr>
                          <m:chr m:val="∑"/>
                          <m:subHide m:val="on"/>
                          <m:supHide m:val="on"/>
                          <m:ctrlPr>
                            <a:rPr lang="es-MX" sz="3600" i="1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es-MX" sz="3600" b="1" i="1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𝑬𝑮</m:t>
                          </m:r>
                          <m:r>
                            <a:rPr lang="es-MX" sz="3600" b="1" i="1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s-MX" sz="3600" b="1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𝒎</m:t>
                          </m:r>
                          <m:r>
                            <a:rPr lang="es-MX" sz="3600" b="1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,</m:t>
                          </m:r>
                          <m:r>
                            <a:rPr lang="es-MX" sz="3600" b="1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𝒚</m:t>
                          </m:r>
                          <m:r>
                            <a:rPr lang="es-MX" sz="3600" b="1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×  </m:t>
                          </m:r>
                          <m:r>
                            <a:rPr lang="es-MX" sz="3600" i="1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𝐸𝐹</m:t>
                          </m:r>
                          <m:r>
                            <a:rPr lang="es-MX" sz="3600" b="0" i="1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𝐸𝐿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,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𝑚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,</m:t>
                          </m:r>
                          <m:r>
                            <a:rPr lang="es-MX" sz="3600" i="1" baseline="-25000">
                              <a:solidFill>
                                <a:srgbClr val="FF0000"/>
                              </a:solidFill>
                              <a:latin typeface="Cambria Math" panose="02040503050406030204" pitchFamily="18" charset="0"/>
                            </a:rPr>
                            <m:t>𝑦</m:t>
                          </m:r>
                        </m:e>
                      </m:nary>
                    </m:num>
                    <m:den>
                      <m:nary>
                        <m:naryPr>
                          <m:chr m:val="∑"/>
                          <m:subHide m:val="on"/>
                          <m:supHide m:val="on"/>
                          <m:ctrlPr>
                            <a:rPr lang="es-MX" sz="3600" i="1">
                              <a:latin typeface="Cambria Math" panose="02040503050406030204" pitchFamily="18" charset="0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es-MX" sz="3600" i="1">
                              <a:latin typeface="Cambria Math" panose="02040503050406030204" pitchFamily="18" charset="0"/>
                            </a:rPr>
                            <m:t>𝐸𝐺</m:t>
                          </m:r>
                          <m:r>
                            <a:rPr lang="es-MX" sz="360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s-MX" sz="3600" i="1" baseline="-25000">
                              <a:latin typeface="Cambria Math" panose="02040503050406030204" pitchFamily="18" charset="0"/>
                            </a:rPr>
                            <m:t>𝑚</m:t>
                          </m:r>
                          <m:r>
                            <a:rPr lang="es-MX" sz="3600" i="1" baseline="-25000">
                              <a:latin typeface="Cambria Math" panose="02040503050406030204" pitchFamily="18" charset="0"/>
                            </a:rPr>
                            <m:t>,</m:t>
                          </m:r>
                          <m:r>
                            <a:rPr lang="es-MX" sz="3600" i="1" baseline="-25000">
                              <a:latin typeface="Cambria Math" panose="02040503050406030204" pitchFamily="18" charset="0"/>
                            </a:rPr>
                            <m:t>𝑦</m:t>
                          </m:r>
                        </m:e>
                      </m:nary>
                    </m:den>
                  </m:f>
                </m:oMath>
              </a14:m>
              <a:r>
                <a:rPr lang="es-MX" sz="2400"/>
                <a:t> </a:t>
              </a:r>
            </a:p>
          </xdr:txBody>
        </xdr:sp>
      </mc:Choice>
      <mc:Fallback>
        <xdr:sp macro="" textlink="">
          <xdr:nvSpPr>
            <xdr:cNvPr id="2" name="CuadroTexto 4">
              <a:extLst>
                <a:ext uri="{FF2B5EF4-FFF2-40B4-BE49-F238E27FC236}">
                  <a16:creationId xmlns:a16="http://schemas.microsoft.com/office/drawing/2014/main" id="{E4D84311-ADA9-4303-9CA1-194ADDC4E801}"/>
                </a:ext>
              </a:extLst>
            </xdr:cNvPr>
            <xdr:cNvSpPr txBox="1"/>
          </xdr:nvSpPr>
          <xdr:spPr>
            <a:xfrm>
              <a:off x="607218" y="4786312"/>
              <a:ext cx="5417343" cy="1333499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MX" sz="2400"/>
                <a:t>𝐸𝐹 </a:t>
              </a:r>
              <a:r>
                <a:rPr lang="es-MX" sz="2400" baseline="-25000"/>
                <a:t>𝑔𝑟𝑖𝑑,𝑂𝑀𝑠𝑖𝑚𝑝𝑙𝑒,</a:t>
              </a:r>
              <a:r>
                <a:rPr lang="es-MX" sz="3600" baseline="-25000"/>
                <a:t>𝑦 </a:t>
              </a:r>
              <a:r>
                <a:rPr lang="es-MX" sz="3600"/>
                <a:t>=</a:t>
              </a:r>
              <a:r>
                <a:rPr lang="es-MX" sz="3600" i="0">
                  <a:latin typeface="Cambria Math" panose="02040503050406030204" pitchFamily="18" charset="0"/>
                </a:rPr>
                <a:t>(</a:t>
              </a:r>
              <a:r>
                <a:rPr lang="es-MX" sz="3600" i="0">
                  <a:solidFill>
                    <a:srgbClr val="FF0000"/>
                  </a:solidFill>
                  <a:latin typeface="Cambria Math" panose="02040503050406030204" pitchFamily="18" charset="0"/>
                </a:rPr>
                <a:t>∑</a:t>
              </a:r>
              <a:r>
                <a:rPr lang="es-MX" sz="3600" i="0" baseline="-25000">
                  <a:solidFill>
                    <a:srgbClr val="FF0000"/>
                  </a:solidFill>
                  <a:latin typeface="Cambria Math" panose="02040503050406030204" pitchFamily="18" charset="0"/>
                </a:rPr>
                <a:t>▒〖</a:t>
              </a:r>
              <a:r>
                <a:rPr lang="es-MX" sz="3600" b="1" i="0">
                  <a:solidFill>
                    <a:srgbClr val="FF0000"/>
                  </a:solidFill>
                  <a:latin typeface="Cambria Math" panose="02040503050406030204" pitchFamily="18" charset="0"/>
                </a:rPr>
                <a:t>𝑬𝑮 </a:t>
              </a:r>
              <a:r>
                <a:rPr lang="es-MX" sz="3600" b="1" i="0" baseline="-25000">
                  <a:solidFill>
                    <a:srgbClr val="FF0000"/>
                  </a:solidFill>
                  <a:latin typeface="Cambria Math" panose="02040503050406030204" pitchFamily="18" charset="0"/>
                </a:rPr>
                <a:t>𝒎,𝒚 </a:t>
              </a:r>
              <a:r>
                <a:rPr lang="es-MX" sz="3600" i="0" baseline="-25000">
                  <a:solidFill>
                    <a:srgbClr val="FF0000"/>
                  </a:solidFill>
                  <a:latin typeface="Cambria Math" panose="02040503050406030204" pitchFamily="18" charset="0"/>
                </a:rPr>
                <a:t>×  </a:t>
              </a:r>
              <a:r>
                <a:rPr lang="es-MX" sz="3600" i="0">
                  <a:solidFill>
                    <a:srgbClr val="FF0000"/>
                  </a:solidFill>
                  <a:latin typeface="Cambria Math" panose="02040503050406030204" pitchFamily="18" charset="0"/>
                </a:rPr>
                <a:t>𝐸𝐹</a:t>
              </a:r>
              <a:r>
                <a:rPr lang="es-MX" sz="3600" b="0" i="0">
                  <a:solidFill>
                    <a:srgbClr val="FF0000"/>
                  </a:solidFill>
                  <a:latin typeface="Cambria Math" panose="02040503050406030204" pitchFamily="18" charset="0"/>
                </a:rPr>
                <a:t> </a:t>
              </a:r>
              <a:r>
                <a:rPr lang="es-MX" sz="3600" i="0" baseline="-25000">
                  <a:solidFill>
                    <a:srgbClr val="FF0000"/>
                  </a:solidFill>
                  <a:latin typeface="Cambria Math" panose="02040503050406030204" pitchFamily="18" charset="0"/>
                </a:rPr>
                <a:t>𝐸𝐿,𝑚,𝑦〗)/(∑▒〖</a:t>
              </a:r>
              <a:r>
                <a:rPr lang="es-MX" sz="3600" i="0">
                  <a:latin typeface="Cambria Math" panose="02040503050406030204" pitchFamily="18" charset="0"/>
                </a:rPr>
                <a:t>𝐸𝐺 </a:t>
              </a:r>
              <a:r>
                <a:rPr lang="es-MX" sz="3600" i="0" baseline="-25000">
                  <a:latin typeface="Cambria Math" panose="02040503050406030204" pitchFamily="18" charset="0"/>
                </a:rPr>
                <a:t>𝑚,𝑦〗)</a:t>
              </a:r>
              <a:r>
                <a:rPr lang="es-MX" sz="2400"/>
                <a:t> 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605117</xdr:colOff>
      <xdr:row>10</xdr:row>
      <xdr:rowOff>162485</xdr:rowOff>
    </xdr:from>
    <xdr:to>
      <xdr:col>19</xdr:col>
      <xdr:colOff>608651</xdr:colOff>
      <xdr:row>12</xdr:row>
      <xdr:rowOff>70143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6">
              <a:extLst>
                <a:ext uri="{FF2B5EF4-FFF2-40B4-BE49-F238E27FC236}">
                  <a16:creationId xmlns:a16="http://schemas.microsoft.com/office/drawing/2014/main" id="{EDD57295-821E-4345-A1D2-0886A2930405}"/>
                </a:ext>
              </a:extLst>
            </xdr:cNvPr>
            <xdr:cNvSpPr txBox="1"/>
          </xdr:nvSpPr>
          <xdr:spPr>
            <a:xfrm>
              <a:off x="10712823" y="1787338"/>
              <a:ext cx="2289534" cy="423129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14:m>
                <m:oMath xmlns:m="http://schemas.openxmlformats.org/officeDocument/2006/math">
                  <m:r>
                    <a:rPr lang="es-MX" sz="1600" i="1">
                      <a:latin typeface="Cambria Math" panose="02040503050406030204" pitchFamily="18" charset="0"/>
                    </a:rPr>
                    <m:t>𝐸𝐹</m:t>
                  </m:r>
                  <m:r>
                    <a:rPr lang="es-MX" sz="1600" i="1">
                      <a:latin typeface="Cambria Math" panose="02040503050406030204" pitchFamily="18" charset="0"/>
                    </a:rPr>
                    <m:t> 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𝐸𝐿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,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𝑚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,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𝑦</m:t>
                  </m:r>
                  <m:r>
                    <a:rPr lang="es-MX" sz="1600" i="1" baseline="-25000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MX" sz="1600"/>
                <a:t>=</a:t>
              </a:r>
              <a14:m>
                <m:oMath xmlns:m="http://schemas.openxmlformats.org/officeDocument/2006/math">
                  <m:f>
                    <m:fPr>
                      <m:ctrlPr>
                        <a:rPr lang="es-MX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m:rPr>
                          <m:nor/>
                        </m:rPr>
                        <a:rPr lang="es-MX" sz="1600" b="1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𝐸𝐹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𝑐𝑜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2,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𝑚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,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𝑖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,</m:t>
                      </m:r>
                      <m:r>
                        <m:rPr>
                          <m:nor/>
                        </m:rPr>
                        <a:rPr lang="es-MX" sz="1600" b="1" baseline="-2500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𝑦</m:t>
                      </m:r>
                      <m:r>
                        <m:rPr>
                          <m:nor/>
                        </m:rPr>
                        <a:rPr lang="es-MX" sz="1600" b="1" i="0">
                          <a:solidFill>
                            <a:srgbClr val="019F6C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</a:rPr>
                        <m:t> </m:t>
                      </m:r>
                      <m:r>
                        <m:rPr>
                          <m:nor/>
                        </m:rPr>
                        <a:rPr lang="es-MX" sz="1600"/>
                        <m:t>×</m:t>
                      </m:r>
                      <m:r>
                        <m:rPr>
                          <m:nor/>
                        </m:rPr>
                        <a:rPr lang="es-MX" sz="1600" b="0" i="0"/>
                        <m:t> </m:t>
                      </m:r>
                      <m:r>
                        <m:rPr>
                          <m:nor/>
                        </m:rPr>
                        <a:rPr lang="es-MX" sz="1600"/>
                        <m:t>3.6</m:t>
                      </m:r>
                    </m:num>
                    <m:den>
                      <m:r>
                        <a:rPr lang="es-MX" sz="1600" b="1" i="1">
                          <a:solidFill>
                            <a:srgbClr val="C00000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  <a:latin typeface="Cambria Math" panose="02040503050406030204" pitchFamily="18" charset="0"/>
                        </a:rPr>
                        <m:t>𝜼</m:t>
                      </m:r>
                      <m:r>
                        <a:rPr lang="es-MX" sz="1600" b="1" i="1" baseline="-25000">
                          <a:solidFill>
                            <a:srgbClr val="C00000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  <a:latin typeface="Cambria Math" panose="02040503050406030204" pitchFamily="18" charset="0"/>
                        </a:rPr>
                        <m:t>𝒎</m:t>
                      </m:r>
                      <m:r>
                        <a:rPr lang="es-MX" sz="1600" b="1" i="1" baseline="-25000">
                          <a:solidFill>
                            <a:srgbClr val="C00000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  <a:latin typeface="Cambria Math" panose="02040503050406030204" pitchFamily="18" charset="0"/>
                        </a:rPr>
                        <m:t>,</m:t>
                      </m:r>
                      <m:r>
                        <a:rPr lang="es-MX" sz="1600" b="1" i="1" baseline="-25000">
                          <a:solidFill>
                            <a:srgbClr val="C00000"/>
                          </a:solidFill>
                          <a:effectLst>
                            <a:outerShdw blurRad="38100" dist="38100" dir="2700000" algn="tl">
                              <a:srgbClr val="000000">
                                <a:alpha val="43137"/>
                              </a:srgbClr>
                            </a:outerShdw>
                          </a:effectLst>
                          <a:latin typeface="Cambria Math" panose="02040503050406030204" pitchFamily="18" charset="0"/>
                        </a:rPr>
                        <m:t>𝒚</m:t>
                      </m:r>
                    </m:den>
                  </m:f>
                </m:oMath>
              </a14:m>
              <a:r>
                <a:rPr lang="es-MX" sz="1600"/>
                <a:t> </a:t>
              </a:r>
            </a:p>
          </xdr:txBody>
        </xdr:sp>
      </mc:Choice>
      <mc:Fallback>
        <xdr:sp macro="" textlink="">
          <xdr:nvSpPr>
            <xdr:cNvPr id="2" name="CuadroTexto 16">
              <a:extLst>
                <a:ext uri="{FF2B5EF4-FFF2-40B4-BE49-F238E27FC236}">
                  <a16:creationId xmlns:a16="http://schemas.microsoft.com/office/drawing/2014/main" id="{EDD57295-821E-4345-A1D2-0886A2930405}"/>
                </a:ext>
              </a:extLst>
            </xdr:cNvPr>
            <xdr:cNvSpPr txBox="1"/>
          </xdr:nvSpPr>
          <xdr:spPr>
            <a:xfrm>
              <a:off x="10712823" y="1787338"/>
              <a:ext cx="2289534" cy="423129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MX" sz="1600" i="0">
                  <a:latin typeface="Cambria Math" panose="02040503050406030204" pitchFamily="18" charset="0"/>
                </a:rPr>
                <a:t>𝐸𝐹 </a:t>
              </a:r>
              <a:r>
                <a:rPr lang="es-MX" sz="1600" i="0" baseline="-25000">
                  <a:latin typeface="Cambria Math" panose="02040503050406030204" pitchFamily="18" charset="0"/>
                </a:rPr>
                <a:t>𝐸𝐿,𝑚,𝑦 </a:t>
              </a:r>
              <a:r>
                <a:rPr lang="es-MX" sz="1600"/>
                <a:t>=</a:t>
              </a:r>
              <a:r>
                <a:rPr lang="es-MX" sz="1600" b="1" i="0">
                  <a:solidFill>
                    <a:srgbClr val="019F6C"/>
                  </a:solidFill>
                  <a:effectLst>
                    <a:outerShdw blurRad="38100" dist="38100" dir="2700000" algn="tl">
                      <a:srgbClr val="000000">
                        <a:alpha val="43137"/>
                      </a:srgbClr>
                    </a:outerShdw>
                  </a:effectLst>
                </a:rPr>
                <a:t>"𝐸𝐹</a:t>
              </a:r>
              <a:r>
                <a:rPr lang="es-MX" sz="1600" b="1" i="0" baseline="-25000">
                  <a:solidFill>
                    <a:srgbClr val="019F6C"/>
                  </a:solidFill>
                  <a:effectLst>
                    <a:outerShdw blurRad="38100" dist="38100" dir="2700000" algn="tl">
                      <a:srgbClr val="000000">
                        <a:alpha val="43137"/>
                      </a:srgbClr>
                    </a:outerShdw>
                  </a:effectLst>
                </a:rPr>
                <a:t>𝑐𝑜2,𝑚,𝑖,𝑦</a:t>
              </a:r>
              <a:r>
                <a:rPr lang="es-MX" sz="1600" b="1" i="0">
                  <a:solidFill>
                    <a:srgbClr val="019F6C"/>
                  </a:solidFill>
                  <a:effectLst>
                    <a:outerShdw blurRad="38100" dist="38100" dir="2700000" algn="tl">
                      <a:srgbClr val="000000">
                        <a:alpha val="43137"/>
                      </a:srgbClr>
                    </a:outerShdw>
                  </a:effectLst>
                </a:rPr>
                <a:t> </a:t>
              </a:r>
              <a:r>
                <a:rPr lang="es-MX" sz="1600" i="0"/>
                <a:t>×</a:t>
              </a:r>
              <a:r>
                <a:rPr lang="es-MX" sz="1600" b="0" i="0"/>
                <a:t> </a:t>
              </a:r>
              <a:r>
                <a:rPr lang="es-MX" sz="1600" i="0"/>
                <a:t>3.6</a:t>
              </a:r>
              <a:r>
                <a:rPr lang="es-MX" sz="1600" i="0">
                  <a:latin typeface="Cambria Math" panose="02040503050406030204" pitchFamily="18" charset="0"/>
                </a:rPr>
                <a:t>" /(</a:t>
              </a:r>
              <a:r>
                <a:rPr lang="es-MX" sz="1600" b="1" i="0">
                  <a:solidFill>
                    <a:srgbClr val="C00000"/>
                  </a:solidFill>
                  <a:effectLst>
                    <a:outerShdw blurRad="38100" dist="38100" dir="2700000" algn="tl">
                      <a:srgbClr val="000000">
                        <a:alpha val="43137"/>
                      </a:srgbClr>
                    </a:outerShdw>
                  </a:effectLst>
                  <a:latin typeface="Cambria Math" panose="02040503050406030204" pitchFamily="18" charset="0"/>
                </a:rPr>
                <a:t>𝜼</a:t>
              </a:r>
              <a:r>
                <a:rPr lang="es-MX" sz="1600" b="1" i="0" baseline="-25000">
                  <a:solidFill>
                    <a:srgbClr val="C00000"/>
                  </a:solidFill>
                  <a:effectLst>
                    <a:outerShdw blurRad="38100" dist="38100" dir="2700000" algn="tl">
                      <a:srgbClr val="000000">
                        <a:alpha val="43137"/>
                      </a:srgbClr>
                    </a:outerShdw>
                  </a:effectLst>
                  <a:latin typeface="Cambria Math" panose="02040503050406030204" pitchFamily="18" charset="0"/>
                </a:rPr>
                <a:t>𝒎,𝒚)</a:t>
              </a:r>
              <a:r>
                <a:rPr lang="es-MX" sz="1600"/>
                <a:t> 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ACTOR\Calculos%20Facgtor%20Fransisco\20181117_GiZ_BO_GHG_Power_Sector%20V2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id-EF"/>
      <sheetName val="OM_EF_2017"/>
      <sheetName val="OM_EF_2016"/>
      <sheetName val="OM_EF_2015"/>
      <sheetName val="OM_EF_2014"/>
      <sheetName val="OM_EF_2013"/>
      <sheetName val="OM_EF_2012"/>
      <sheetName val="OM_EF_2011"/>
      <sheetName val="OM_EF_2010"/>
      <sheetName val="OM_EF_2009"/>
      <sheetName val="OM_EF_2008"/>
      <sheetName val="BM_EF_2017"/>
      <sheetName val="BM_EF_2010"/>
      <sheetName val="GHG-ER"/>
      <sheetName val="GHG-ER-SC-&gt;CC"/>
      <sheetName val="Scenario_Current_Demand"/>
      <sheetName val="Scenario_NDC"/>
      <sheetName val="Scenario_100%_RE"/>
      <sheetName val="Graphs"/>
      <sheetName val="Leakage_EF_2010"/>
      <sheetName val="Unit_EF_2008"/>
      <sheetName val="References"/>
    </sheetNames>
    <sheetDataSet>
      <sheetData sheetId="0"/>
      <sheetData sheetId="1">
        <row r="9">
          <cell r="H9">
            <v>0.3890598651268462</v>
          </cell>
          <cell r="I9">
            <v>0.38881636387976309</v>
          </cell>
          <cell r="J9">
            <v>0.41061499921819916</v>
          </cell>
          <cell r="K9">
            <v>0.38133374857362462</v>
          </cell>
          <cell r="L9">
            <v>0.41673904967390796</v>
          </cell>
          <cell r="M9">
            <v>0.39789914864278025</v>
          </cell>
          <cell r="N9">
            <v>0.46455989911712259</v>
          </cell>
          <cell r="O9">
            <v>0.42261392631992878</v>
          </cell>
        </row>
      </sheetData>
      <sheetData sheetId="2">
        <row r="22">
          <cell r="D22">
            <v>1419.7399999999996</v>
          </cell>
          <cell r="H22">
            <v>3757647.5833060076</v>
          </cell>
        </row>
        <row r="24">
          <cell r="G24">
            <v>0.56430470027607305</v>
          </cell>
        </row>
        <row r="25">
          <cell r="G25">
            <v>0.4944620795160809</v>
          </cell>
        </row>
        <row r="27">
          <cell r="G27">
            <v>0.60378353760396697</v>
          </cell>
        </row>
        <row r="28">
          <cell r="G28">
            <v>0.60378353760396697</v>
          </cell>
        </row>
        <row r="29">
          <cell r="G29">
            <v>0.60378353760396697</v>
          </cell>
        </row>
        <row r="30">
          <cell r="G30">
            <v>0.68049204311663647</v>
          </cell>
        </row>
        <row r="31">
          <cell r="G31">
            <v>0.53565738803214413</v>
          </cell>
        </row>
        <row r="32">
          <cell r="G32">
            <v>0.53565738803214413</v>
          </cell>
        </row>
        <row r="33">
          <cell r="G33">
            <v>0.53565738803214413</v>
          </cell>
        </row>
        <row r="34">
          <cell r="G34">
            <v>0.53565738803214413</v>
          </cell>
        </row>
        <row r="35">
          <cell r="G35">
            <v>0.53565738803214413</v>
          </cell>
        </row>
        <row r="36">
          <cell r="G36">
            <v>0.53565738803214413</v>
          </cell>
        </row>
        <row r="37">
          <cell r="G37">
            <v>0.53565738803214413</v>
          </cell>
        </row>
        <row r="39">
          <cell r="G39">
            <v>0.53293470959573763</v>
          </cell>
        </row>
        <row r="40">
          <cell r="G40">
            <v>0.53630846331041515</v>
          </cell>
        </row>
        <row r="41">
          <cell r="G41">
            <v>0.52168886388014557</v>
          </cell>
        </row>
        <row r="42">
          <cell r="G42">
            <v>0.60672648117717065</v>
          </cell>
        </row>
        <row r="43">
          <cell r="G43">
            <v>0.59295201252000207</v>
          </cell>
        </row>
        <row r="44">
          <cell r="G44">
            <v>0.64048050783379351</v>
          </cell>
        </row>
        <row r="45">
          <cell r="G45">
            <v>0.56087175789973454</v>
          </cell>
        </row>
        <row r="47">
          <cell r="G47">
            <v>0.59224174858007006</v>
          </cell>
        </row>
        <row r="48">
          <cell r="G48">
            <v>0.59170905062512091</v>
          </cell>
        </row>
        <row r="49">
          <cell r="G49">
            <v>0.59176823928678191</v>
          </cell>
        </row>
        <row r="50">
          <cell r="G50">
            <v>0.59703603017461182</v>
          </cell>
        </row>
        <row r="52">
          <cell r="G52">
            <v>0.70854746874395536</v>
          </cell>
        </row>
        <row r="53">
          <cell r="G53">
            <v>0.74548119362042586</v>
          </cell>
        </row>
        <row r="54">
          <cell r="G54">
            <v>0.75962728375740729</v>
          </cell>
        </row>
        <row r="55">
          <cell r="G55">
            <v>0.74838143804181545</v>
          </cell>
        </row>
        <row r="56">
          <cell r="G56">
            <v>0.59602982292637463</v>
          </cell>
        </row>
        <row r="57">
          <cell r="G57">
            <v>0.59602982292637463</v>
          </cell>
        </row>
        <row r="58">
          <cell r="G58">
            <v>0.59602982292637463</v>
          </cell>
        </row>
        <row r="59">
          <cell r="G59">
            <v>0.426809439237546</v>
          </cell>
        </row>
        <row r="61">
          <cell r="G61">
            <v>0.70197752729958329</v>
          </cell>
        </row>
        <row r="63">
          <cell r="G63">
            <v>0.71464390089503949</v>
          </cell>
        </row>
        <row r="64">
          <cell r="G64">
            <v>0.7091985440222266</v>
          </cell>
        </row>
        <row r="66">
          <cell r="G66">
            <v>0.70138564068297304</v>
          </cell>
        </row>
        <row r="67">
          <cell r="G67">
            <v>0.69085005890731344</v>
          </cell>
        </row>
        <row r="69">
          <cell r="G69">
            <v>0.55329560920712517</v>
          </cell>
        </row>
        <row r="70">
          <cell r="G70">
            <v>0.55601828764353167</v>
          </cell>
        </row>
        <row r="71">
          <cell r="G71">
            <v>0.55069130809404065</v>
          </cell>
        </row>
        <row r="72">
          <cell r="G72">
            <v>0.55033617612407471</v>
          </cell>
        </row>
        <row r="73">
          <cell r="G73">
            <v>0.70147713437403492</v>
          </cell>
        </row>
        <row r="74">
          <cell r="G74">
            <v>0.77217528002954161</v>
          </cell>
        </row>
        <row r="75">
          <cell r="G75">
            <v>0.69576271782517718</v>
          </cell>
        </row>
        <row r="76">
          <cell r="G76">
            <v>0.73269644270164769</v>
          </cell>
        </row>
        <row r="77">
          <cell r="G77">
            <v>0.77010367687140613</v>
          </cell>
        </row>
        <row r="78">
          <cell r="G78">
            <v>0.62592009706518492</v>
          </cell>
        </row>
        <row r="79">
          <cell r="G79">
            <v>0.6288795301482355</v>
          </cell>
        </row>
        <row r="80">
          <cell r="G80">
            <v>0.63106951062969285</v>
          </cell>
        </row>
        <row r="81">
          <cell r="G81">
            <v>0.6315430199229809</v>
          </cell>
        </row>
        <row r="83">
          <cell r="G83">
            <v>0.53500631275387289</v>
          </cell>
        </row>
        <row r="84">
          <cell r="G84">
            <v>0.54003734899505884</v>
          </cell>
        </row>
        <row r="85">
          <cell r="G85">
            <v>0.53991897167173675</v>
          </cell>
        </row>
        <row r="86">
          <cell r="G86">
            <v>0.54062923561166887</v>
          </cell>
        </row>
        <row r="87">
          <cell r="G87">
            <v>0.54128031088994011</v>
          </cell>
        </row>
      </sheetData>
      <sheetData sheetId="3">
        <row r="23">
          <cell r="H23">
            <v>4027512.3858852028</v>
          </cell>
        </row>
      </sheetData>
      <sheetData sheetId="4">
        <row r="22">
          <cell r="H22">
            <v>3281998.2416344592</v>
          </cell>
        </row>
      </sheetData>
      <sheetData sheetId="5">
        <row r="22">
          <cell r="H22">
            <v>3227014.1231285771</v>
          </cell>
        </row>
      </sheetData>
      <sheetData sheetId="6">
        <row r="22">
          <cell r="H22">
            <v>2778715.3568573501</v>
          </cell>
        </row>
      </sheetData>
      <sheetData sheetId="7">
        <row r="22">
          <cell r="H22">
            <v>2817609.7087179245</v>
          </cell>
        </row>
      </sheetData>
      <sheetData sheetId="8">
        <row r="22">
          <cell r="H22">
            <v>2563443.5542223589</v>
          </cell>
        </row>
      </sheetData>
      <sheetData sheetId="9">
        <row r="23">
          <cell r="H23">
            <v>2367600.8022007537</v>
          </cell>
        </row>
      </sheetData>
      <sheetData sheetId="10"/>
      <sheetData sheetId="11"/>
      <sheetData sheetId="12"/>
      <sheetData sheetId="13"/>
      <sheetData sheetId="14">
        <row r="22">
          <cell r="J22">
            <v>0.54706304313422083</v>
          </cell>
        </row>
        <row r="25">
          <cell r="J25">
            <v>0.38170767905185599</v>
          </cell>
        </row>
        <row r="26">
          <cell r="J26">
            <v>0.38170767905185599</v>
          </cell>
        </row>
        <row r="27">
          <cell r="J27">
            <v>0.38170767905185599</v>
          </cell>
        </row>
        <row r="28">
          <cell r="J28">
            <v>0.38170767905185599</v>
          </cell>
        </row>
        <row r="29">
          <cell r="J29">
            <v>0.38170767905185599</v>
          </cell>
        </row>
        <row r="30">
          <cell r="J30">
            <v>0.38170767905185599</v>
          </cell>
        </row>
        <row r="31">
          <cell r="J31">
            <v>0.38170767905185599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6633"/>
  </sheetPr>
  <dimension ref="B3:AD273"/>
  <sheetViews>
    <sheetView tabSelected="1" topLeftCell="A25" zoomScale="160" zoomScaleNormal="160" workbookViewId="0">
      <pane xSplit="6" ySplit="3" topLeftCell="V28" activePane="bottomRight" state="frozen"/>
      <selection activeCell="A25" sqref="A25"/>
      <selection pane="topRight" activeCell="G25" sqref="G25"/>
      <selection pane="bottomLeft" activeCell="A28" sqref="A28"/>
      <selection pane="bottomRight" activeCell="X28" sqref="X28"/>
    </sheetView>
  </sheetViews>
  <sheetFormatPr baseColWidth="10" defaultColWidth="9.140625" defaultRowHeight="15" x14ac:dyDescent="0.25"/>
  <cols>
    <col min="1" max="1" width="9.140625" style="93"/>
    <col min="2" max="2" width="42.5703125" style="93" customWidth="1"/>
    <col min="3" max="3" width="13.85546875" style="93" customWidth="1"/>
    <col min="4" max="4" width="10.5703125" style="93" customWidth="1"/>
    <col min="5" max="5" width="14.28515625" style="93" bestFit="1" customWidth="1"/>
    <col min="6" max="6" width="14.28515625" style="93" customWidth="1"/>
    <col min="7" max="29" width="13.28515625" style="93" customWidth="1"/>
    <col min="30" max="30" width="12.28515625" style="93" bestFit="1" customWidth="1"/>
    <col min="31" max="16384" width="9.140625" style="93"/>
  </cols>
  <sheetData>
    <row r="3" spans="2:29" ht="23.25" x14ac:dyDescent="0.35">
      <c r="B3" s="92" t="s">
        <v>391</v>
      </c>
    </row>
    <row r="6" spans="2:29" x14ac:dyDescent="0.25">
      <c r="B6" s="94" t="s">
        <v>91</v>
      </c>
      <c r="C6" s="94"/>
      <c r="D6" s="94"/>
      <c r="E6" s="94"/>
      <c r="F6" s="94"/>
      <c r="G6" s="94">
        <v>2010</v>
      </c>
      <c r="H6" s="94">
        <v>2011</v>
      </c>
      <c r="I6" s="94">
        <v>2012</v>
      </c>
      <c r="J6" s="94">
        <v>2013</v>
      </c>
      <c r="K6" s="94">
        <v>2014</v>
      </c>
      <c r="L6" s="94">
        <v>2015</v>
      </c>
      <c r="M6" s="94">
        <v>2016</v>
      </c>
      <c r="N6" s="94">
        <v>2017</v>
      </c>
      <c r="O6" s="94">
        <v>2018</v>
      </c>
      <c r="P6" s="94">
        <v>2019</v>
      </c>
      <c r="Q6" s="94">
        <v>2020</v>
      </c>
      <c r="R6" s="94">
        <v>2021</v>
      </c>
      <c r="S6" s="94">
        <v>2022</v>
      </c>
      <c r="T6" s="94">
        <v>2023</v>
      </c>
      <c r="U6" s="94">
        <v>2024</v>
      </c>
      <c r="V6" s="94">
        <v>2025</v>
      </c>
      <c r="W6" s="94"/>
      <c r="X6" s="94"/>
      <c r="Y6" s="94">
        <v>2026</v>
      </c>
      <c r="Z6" s="94">
        <v>2027</v>
      </c>
      <c r="AA6" s="94">
        <v>2028</v>
      </c>
      <c r="AB6" s="94">
        <v>2029</v>
      </c>
      <c r="AC6" s="94">
        <v>2030</v>
      </c>
    </row>
    <row r="7" spans="2:29" x14ac:dyDescent="0.25">
      <c r="B7" s="95" t="s">
        <v>92</v>
      </c>
      <c r="C7" s="96"/>
      <c r="D7" s="96"/>
      <c r="E7" s="96"/>
      <c r="F7" s="96"/>
      <c r="G7" s="97">
        <v>5814019.0352499997</v>
      </c>
      <c r="H7" s="97">
        <v>6301852.2619999992</v>
      </c>
      <c r="I7" s="97">
        <v>6604327.1639999999</v>
      </c>
      <c r="J7" s="97">
        <v>7012819.3770000003</v>
      </c>
      <c r="K7" s="97">
        <v>7477658.0630000019</v>
      </c>
      <c r="L7" s="97">
        <v>7945921.6869999999</v>
      </c>
      <c r="M7" s="97">
        <v>8377847.3140000002</v>
      </c>
      <c r="N7" s="97">
        <v>8613743.881000001</v>
      </c>
      <c r="O7" s="97">
        <v>9096484.1005555242</v>
      </c>
      <c r="P7" s="97">
        <v>9861641.2775088195</v>
      </c>
      <c r="Q7" s="97">
        <v>10650466.03389922</v>
      </c>
      <c r="R7" s="97">
        <v>11767871.007999998</v>
      </c>
      <c r="S7" s="97">
        <v>12509304.038000001</v>
      </c>
      <c r="T7" s="97">
        <v>13292004.038000001</v>
      </c>
      <c r="U7" s="97">
        <v>14119084.037999999</v>
      </c>
      <c r="V7" s="97">
        <v>14992914.037999995</v>
      </c>
      <c r="W7" s="97"/>
      <c r="X7" s="97"/>
      <c r="Y7" s="97">
        <v>15915934.037999999</v>
      </c>
      <c r="Z7" s="97">
        <v>16890764.037999999</v>
      </c>
      <c r="AA7" s="97">
        <v>17920144.037999999</v>
      </c>
      <c r="AB7" s="97">
        <v>19006944.038000003</v>
      </c>
      <c r="AC7" s="97">
        <v>20154224.037999999</v>
      </c>
    </row>
    <row r="8" spans="2:29" x14ac:dyDescent="0.25">
      <c r="B8" s="95" t="s">
        <v>93</v>
      </c>
      <c r="C8" s="96"/>
      <c r="D8" s="96"/>
      <c r="E8" s="96"/>
      <c r="F8" s="96"/>
      <c r="G8" s="98"/>
      <c r="H8" s="98"/>
      <c r="I8" s="98"/>
      <c r="J8" s="98"/>
      <c r="K8" s="98"/>
      <c r="L8" s="98"/>
      <c r="M8" s="98"/>
      <c r="N8" s="98"/>
      <c r="O8" s="99">
        <v>0.04</v>
      </c>
      <c r="P8" s="99">
        <v>0.04</v>
      </c>
      <c r="Q8" s="99">
        <v>0.04</v>
      </c>
      <c r="R8" s="99">
        <v>0.04</v>
      </c>
      <c r="S8" s="99">
        <v>0.04</v>
      </c>
      <c r="T8" s="99">
        <v>0.04</v>
      </c>
      <c r="U8" s="99">
        <v>0.04</v>
      </c>
      <c r="V8" s="99">
        <v>0.04</v>
      </c>
      <c r="W8" s="99"/>
      <c r="X8" s="99"/>
      <c r="Y8" s="99">
        <v>0.04</v>
      </c>
      <c r="Z8" s="99">
        <v>0.04</v>
      </c>
      <c r="AA8" s="99">
        <v>0.04</v>
      </c>
      <c r="AB8" s="99">
        <v>0.04</v>
      </c>
      <c r="AC8" s="99">
        <v>0.04</v>
      </c>
    </row>
    <row r="9" spans="2:29" x14ac:dyDescent="0.25">
      <c r="B9" s="100" t="s">
        <v>94</v>
      </c>
      <c r="C9" s="98"/>
      <c r="D9" s="98"/>
      <c r="E9" s="98"/>
      <c r="F9" s="98"/>
      <c r="G9" s="101">
        <f>+G12</f>
        <v>6085440.8650679979</v>
      </c>
      <c r="H9" s="101">
        <f t="shared" ref="H9:N9" si="0">+H12</f>
        <v>6592941.5332299992</v>
      </c>
      <c r="I9" s="101">
        <f t="shared" si="0"/>
        <v>6861925.9259466501</v>
      </c>
      <c r="J9" s="101">
        <f t="shared" si="0"/>
        <v>7286833.0360245043</v>
      </c>
      <c r="K9" s="101">
        <f t="shared" si="0"/>
        <v>7743488.7027113652</v>
      </c>
      <c r="L9" s="101">
        <f t="shared" si="0"/>
        <v>8248316.8230674472</v>
      </c>
      <c r="M9" s="101">
        <f t="shared" si="0"/>
        <v>8669522.2586782202</v>
      </c>
      <c r="N9" s="101">
        <f t="shared" si="0"/>
        <v>8890377.2369821966</v>
      </c>
      <c r="O9" s="101">
        <f>+O7/(1-O8)</f>
        <v>9475504.2714120056</v>
      </c>
      <c r="P9" s="101">
        <f t="shared" ref="P9:AC9" si="1">+P7/(1-P8)</f>
        <v>10272542.997405021</v>
      </c>
      <c r="Q9" s="101">
        <f t="shared" si="1"/>
        <v>11094235.451978354</v>
      </c>
      <c r="R9" s="101">
        <f t="shared" si="1"/>
        <v>12258198.966666665</v>
      </c>
      <c r="S9" s="101">
        <f t="shared" si="1"/>
        <v>13030525.039583335</v>
      </c>
      <c r="T9" s="101">
        <f t="shared" si="1"/>
        <v>13845837.539583335</v>
      </c>
      <c r="U9" s="101">
        <f t="shared" si="1"/>
        <v>14707379.206249999</v>
      </c>
      <c r="V9" s="101">
        <f t="shared" si="1"/>
        <v>15617618.789583329</v>
      </c>
      <c r="W9" s="101"/>
      <c r="X9" s="101"/>
      <c r="Y9" s="101">
        <f t="shared" si="1"/>
        <v>16579097.956249999</v>
      </c>
      <c r="Z9" s="101">
        <f t="shared" si="1"/>
        <v>17594545.872916665</v>
      </c>
      <c r="AA9" s="101">
        <f t="shared" si="1"/>
        <v>18666816.706250001</v>
      </c>
      <c r="AB9" s="101">
        <f t="shared" si="1"/>
        <v>19798900.039583337</v>
      </c>
      <c r="AC9" s="101">
        <f t="shared" si="1"/>
        <v>20993983.372916665</v>
      </c>
    </row>
    <row r="10" spans="2:29" x14ac:dyDescent="0.25"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3"/>
      <c r="P10" s="103"/>
      <c r="Q10" s="103"/>
      <c r="R10" s="103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</row>
    <row r="11" spans="2:29" x14ac:dyDescent="0.25"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3">
        <f>+O12-O9</f>
        <v>0</v>
      </c>
      <c r="P11" s="103">
        <f t="shared" ref="P11:AB11" si="2">+P12-P9</f>
        <v>0</v>
      </c>
      <c r="Q11" s="103">
        <f t="shared" si="2"/>
        <v>0</v>
      </c>
      <c r="R11" s="103">
        <f t="shared" si="2"/>
        <v>0</v>
      </c>
      <c r="S11" s="103">
        <f t="shared" si="2"/>
        <v>0</v>
      </c>
      <c r="T11" s="103">
        <f t="shared" si="2"/>
        <v>0</v>
      </c>
      <c r="U11" s="103">
        <f t="shared" si="2"/>
        <v>0</v>
      </c>
      <c r="V11" s="103">
        <f t="shared" si="2"/>
        <v>0</v>
      </c>
      <c r="W11" s="103"/>
      <c r="X11" s="103"/>
      <c r="Y11" s="103">
        <f t="shared" si="2"/>
        <v>0</v>
      </c>
      <c r="Z11" s="103">
        <f t="shared" si="2"/>
        <v>0</v>
      </c>
      <c r="AA11" s="103">
        <f t="shared" si="2"/>
        <v>0</v>
      </c>
      <c r="AB11" s="103">
        <f t="shared" si="2"/>
        <v>0</v>
      </c>
      <c r="AC11" s="103">
        <f>+AC12-AC9</f>
        <v>0</v>
      </c>
    </row>
    <row r="12" spans="2:29" x14ac:dyDescent="0.25">
      <c r="B12" s="94" t="s">
        <v>95</v>
      </c>
      <c r="C12" s="94"/>
      <c r="D12" s="94"/>
      <c r="E12" s="94"/>
      <c r="F12" s="94"/>
      <c r="G12" s="104">
        <f t="shared" ref="G12:N12" si="3">+G118+G190+G262+G270</f>
        <v>6085440.8650679979</v>
      </c>
      <c r="H12" s="104">
        <f t="shared" si="3"/>
        <v>6592941.5332299992</v>
      </c>
      <c r="I12" s="104">
        <f t="shared" si="3"/>
        <v>6861925.9259466501</v>
      </c>
      <c r="J12" s="104">
        <f t="shared" si="3"/>
        <v>7286833.0360245043</v>
      </c>
      <c r="K12" s="104">
        <f t="shared" si="3"/>
        <v>7743488.7027113652</v>
      </c>
      <c r="L12" s="104">
        <f t="shared" si="3"/>
        <v>8248316.8230674472</v>
      </c>
      <c r="M12" s="104">
        <f t="shared" si="3"/>
        <v>8669522.2586782202</v>
      </c>
      <c r="N12" s="104">
        <f t="shared" si="3"/>
        <v>8890377.2369821966</v>
      </c>
      <c r="O12" s="104">
        <f t="shared" ref="O12:AC12" si="4">+O118+O190+O262+O270+O28+O45+O72+O90+O107</f>
        <v>9475504.2714120056</v>
      </c>
      <c r="P12" s="104">
        <f t="shared" si="4"/>
        <v>10272542.997405021</v>
      </c>
      <c r="Q12" s="104">
        <f t="shared" si="4"/>
        <v>11094235.451978354</v>
      </c>
      <c r="R12" s="104">
        <f t="shared" si="4"/>
        <v>12258198.966666665</v>
      </c>
      <c r="S12" s="104">
        <f t="shared" si="4"/>
        <v>13030525.039583333</v>
      </c>
      <c r="T12" s="104">
        <f t="shared" si="4"/>
        <v>13845837.539583335</v>
      </c>
      <c r="U12" s="104">
        <f t="shared" si="4"/>
        <v>14707379.206249999</v>
      </c>
      <c r="V12" s="104">
        <f t="shared" si="4"/>
        <v>15617618.789583329</v>
      </c>
      <c r="W12" s="104"/>
      <c r="X12" s="104"/>
      <c r="Y12" s="104">
        <f t="shared" si="4"/>
        <v>16579097.956250001</v>
      </c>
      <c r="Z12" s="104">
        <f t="shared" si="4"/>
        <v>17594545.872916669</v>
      </c>
      <c r="AA12" s="104">
        <f t="shared" si="4"/>
        <v>18666816.706250004</v>
      </c>
      <c r="AB12" s="104">
        <f t="shared" si="4"/>
        <v>19798900.039583337</v>
      </c>
      <c r="AC12" s="104">
        <f t="shared" si="4"/>
        <v>20993983.372916665</v>
      </c>
    </row>
    <row r="13" spans="2:29" x14ac:dyDescent="0.25">
      <c r="B13" s="105" t="s">
        <v>96</v>
      </c>
      <c r="C13" s="105"/>
      <c r="D13" s="105"/>
      <c r="E13" s="105"/>
      <c r="F13" s="105"/>
      <c r="G13" s="106">
        <f>+G190+G262+G270</f>
        <v>2209585.150035846</v>
      </c>
      <c r="H13" s="106">
        <f t="shared" ref="H13:N13" si="5">+H190+H262+H270</f>
        <v>2388145.9836729998</v>
      </c>
      <c r="I13" s="106">
        <f t="shared" si="5"/>
        <v>2386578.6652733334</v>
      </c>
      <c r="J13" s="106">
        <f t="shared" si="5"/>
        <v>2594391.147199627</v>
      </c>
      <c r="K13" s="106">
        <f t="shared" si="5"/>
        <v>2317460.2385350005</v>
      </c>
      <c r="L13" s="106">
        <f t="shared" si="5"/>
        <v>2530134.7848262745</v>
      </c>
      <c r="M13" s="106">
        <f t="shared" si="5"/>
        <v>1811708.9550000003</v>
      </c>
      <c r="N13" s="106">
        <f t="shared" si="5"/>
        <v>2334294.7473999988</v>
      </c>
      <c r="O13" s="106">
        <f t="shared" ref="O13:AC13" si="6">+O45+O72+O90+O107+O190+O262+O270</f>
        <v>3176644.4586587572</v>
      </c>
      <c r="P13" s="106">
        <f t="shared" si="6"/>
        <v>3678816.5949920905</v>
      </c>
      <c r="Q13" s="106">
        <f t="shared" si="6"/>
        <v>4047174.5949920905</v>
      </c>
      <c r="R13" s="106">
        <f t="shared" si="6"/>
        <v>6349740.5949920909</v>
      </c>
      <c r="S13" s="106">
        <f t="shared" si="6"/>
        <v>6349740.5949920909</v>
      </c>
      <c r="T13" s="106">
        <f t="shared" si="6"/>
        <v>6349740.5949920909</v>
      </c>
      <c r="U13" s="106">
        <f t="shared" si="6"/>
        <v>6349740.5949920909</v>
      </c>
      <c r="V13" s="106">
        <f t="shared" si="6"/>
        <v>6349740.5949920909</v>
      </c>
      <c r="W13" s="106"/>
      <c r="X13" s="106"/>
      <c r="Y13" s="106">
        <f t="shared" si="6"/>
        <v>6349740.5949920909</v>
      </c>
      <c r="Z13" s="106">
        <f t="shared" si="6"/>
        <v>6349740.5949920909</v>
      </c>
      <c r="AA13" s="106">
        <f t="shared" si="6"/>
        <v>6349740.5949920909</v>
      </c>
      <c r="AB13" s="106">
        <f t="shared" si="6"/>
        <v>7444740.5949920909</v>
      </c>
      <c r="AC13" s="106">
        <f t="shared" si="6"/>
        <v>7838940.5949920909</v>
      </c>
    </row>
    <row r="14" spans="2:29" x14ac:dyDescent="0.25">
      <c r="B14" s="105" t="s">
        <v>90</v>
      </c>
      <c r="C14" s="105"/>
      <c r="D14" s="105"/>
      <c r="E14" s="105"/>
      <c r="F14" s="105"/>
      <c r="G14" s="107">
        <f>+G13/G12</f>
        <v>0.36309368524463614</v>
      </c>
      <c r="H14" s="107">
        <f t="shared" ref="H14:AC14" si="7">+H13/H12</f>
        <v>0.36222769027090168</v>
      </c>
      <c r="I14" s="107">
        <f t="shared" si="7"/>
        <v>0.34780012069921734</v>
      </c>
      <c r="J14" s="107">
        <f t="shared" si="7"/>
        <v>0.35603823147498043</v>
      </c>
      <c r="K14" s="107">
        <f t="shared" si="7"/>
        <v>0.29927857164995242</v>
      </c>
      <c r="L14" s="107">
        <f t="shared" si="7"/>
        <v>0.30674558689967352</v>
      </c>
      <c r="M14" s="107">
        <f t="shared" si="7"/>
        <v>0.20897448566862767</v>
      </c>
      <c r="N14" s="107">
        <f t="shared" si="7"/>
        <v>0.26256419555401972</v>
      </c>
      <c r="O14" s="107">
        <f t="shared" si="7"/>
        <v>0.33524806360362552</v>
      </c>
      <c r="P14" s="107">
        <f t="shared" si="7"/>
        <v>0.3581213138675991</v>
      </c>
      <c r="Q14" s="107">
        <f t="shared" si="7"/>
        <v>0.36479977484797182</v>
      </c>
      <c r="R14" s="107">
        <f t="shared" si="7"/>
        <v>0.51799947221110876</v>
      </c>
      <c r="S14" s="107">
        <f t="shared" si="7"/>
        <v>0.48729737103479998</v>
      </c>
      <c r="T14" s="107">
        <f t="shared" si="7"/>
        <v>0.45860285279522173</v>
      </c>
      <c r="U14" s="107">
        <f t="shared" si="7"/>
        <v>0.43173841552230641</v>
      </c>
      <c r="V14" s="107">
        <f t="shared" si="7"/>
        <v>0.40657546329836491</v>
      </c>
      <c r="W14" s="107"/>
      <c r="X14" s="107"/>
      <c r="Y14" s="107">
        <f t="shared" si="7"/>
        <v>0.38299674757626734</v>
      </c>
      <c r="Z14" s="107">
        <f t="shared" si="7"/>
        <v>0.36089255391162234</v>
      </c>
      <c r="AA14" s="107">
        <f t="shared" si="7"/>
        <v>0.34016194056622828</v>
      </c>
      <c r="AB14" s="107">
        <f t="shared" si="7"/>
        <v>0.37601788887807142</v>
      </c>
      <c r="AC14" s="107">
        <f t="shared" si="7"/>
        <v>0.37338986393143159</v>
      </c>
    </row>
    <row r="15" spans="2:29" x14ac:dyDescent="0.25">
      <c r="B15" s="105" t="s">
        <v>97</v>
      </c>
      <c r="C15" s="105"/>
      <c r="D15" s="105"/>
      <c r="E15" s="105"/>
      <c r="F15" s="105"/>
      <c r="G15" s="108">
        <f t="shared" ref="G15:N15" si="8">+G118</f>
        <v>3875855.7150321514</v>
      </c>
      <c r="H15" s="108">
        <f t="shared" si="8"/>
        <v>4204795.5495570004</v>
      </c>
      <c r="I15" s="108">
        <f t="shared" si="8"/>
        <v>4475347.2606733171</v>
      </c>
      <c r="J15" s="108">
        <f t="shared" si="8"/>
        <v>4692441.8888248773</v>
      </c>
      <c r="K15" s="108">
        <f t="shared" si="8"/>
        <v>5426028.4641763652</v>
      </c>
      <c r="L15" s="108">
        <f t="shared" si="8"/>
        <v>5718182.0382411722</v>
      </c>
      <c r="M15" s="108">
        <f t="shared" si="8"/>
        <v>6857813.3036782192</v>
      </c>
      <c r="N15" s="108">
        <f t="shared" si="8"/>
        <v>6556082.4895821987</v>
      </c>
      <c r="O15" s="108">
        <f t="shared" ref="O15:AC15" si="9">+O28+O118</f>
        <v>6298859.812753248</v>
      </c>
      <c r="P15" s="108">
        <f t="shared" si="9"/>
        <v>6593726.4024129305</v>
      </c>
      <c r="Q15" s="108">
        <f t="shared" si="9"/>
        <v>7047060.8569862628</v>
      </c>
      <c r="R15" s="108">
        <f t="shared" si="9"/>
        <v>5908458.371674574</v>
      </c>
      <c r="S15" s="108">
        <f t="shared" si="9"/>
        <v>6680784.4445912428</v>
      </c>
      <c r="T15" s="108">
        <f t="shared" si="9"/>
        <v>7496096.9445912447</v>
      </c>
      <c r="U15" s="108">
        <f t="shared" si="9"/>
        <v>8357638.6112579079</v>
      </c>
      <c r="V15" s="108">
        <f t="shared" si="9"/>
        <v>9267878.1945912391</v>
      </c>
      <c r="W15" s="108"/>
      <c r="X15" s="108"/>
      <c r="Y15" s="108">
        <f t="shared" si="9"/>
        <v>10229357.361257909</v>
      </c>
      <c r="Z15" s="108">
        <f t="shared" si="9"/>
        <v>11244805.277924575</v>
      </c>
      <c r="AA15" s="108">
        <f t="shared" si="9"/>
        <v>12317076.111257911</v>
      </c>
      <c r="AB15" s="108">
        <f t="shared" si="9"/>
        <v>12354159.444591247</v>
      </c>
      <c r="AC15" s="108">
        <f t="shared" si="9"/>
        <v>13155042.777924575</v>
      </c>
    </row>
    <row r="16" spans="2:29" x14ac:dyDescent="0.25">
      <c r="B16" s="105" t="s">
        <v>89</v>
      </c>
      <c r="C16" s="105"/>
      <c r="D16" s="105"/>
      <c r="E16" s="105"/>
      <c r="F16" s="105"/>
      <c r="G16" s="107">
        <f>+G15/G12</f>
        <v>0.63690631475536374</v>
      </c>
      <c r="H16" s="107">
        <f t="shared" ref="H16:AC16" si="10">+H15/H12</f>
        <v>0.63777230972909849</v>
      </c>
      <c r="I16" s="107">
        <f t="shared" si="10"/>
        <v>0.65219987930078271</v>
      </c>
      <c r="J16" s="107">
        <f t="shared" si="10"/>
        <v>0.64396176852501952</v>
      </c>
      <c r="K16" s="107">
        <f t="shared" si="10"/>
        <v>0.70072142835004758</v>
      </c>
      <c r="L16" s="107">
        <f t="shared" si="10"/>
        <v>0.69325441310032643</v>
      </c>
      <c r="M16" s="107">
        <f t="shared" si="10"/>
        <v>0.79102551433137225</v>
      </c>
      <c r="N16" s="107">
        <f t="shared" si="10"/>
        <v>0.73743580444598045</v>
      </c>
      <c r="O16" s="107">
        <f t="shared" si="10"/>
        <v>0.66475193639637442</v>
      </c>
      <c r="P16" s="107">
        <f t="shared" si="10"/>
        <v>0.64187868613240096</v>
      </c>
      <c r="Q16" s="107">
        <f t="shared" si="10"/>
        <v>0.63520022515202812</v>
      </c>
      <c r="R16" s="107">
        <f t="shared" si="10"/>
        <v>0.48200052778889124</v>
      </c>
      <c r="S16" s="107">
        <f t="shared" si="10"/>
        <v>0.51270262896520014</v>
      </c>
      <c r="T16" s="107">
        <f t="shared" si="10"/>
        <v>0.54139714720477838</v>
      </c>
      <c r="U16" s="107">
        <f t="shared" si="10"/>
        <v>0.56826158447769359</v>
      </c>
      <c r="V16" s="107">
        <f t="shared" si="10"/>
        <v>0.5934245367016352</v>
      </c>
      <c r="W16" s="107"/>
      <c r="X16" s="107"/>
      <c r="Y16" s="107">
        <f t="shared" si="10"/>
        <v>0.61700325242373266</v>
      </c>
      <c r="Z16" s="107">
        <f t="shared" si="10"/>
        <v>0.63910744608837755</v>
      </c>
      <c r="AA16" s="107">
        <f t="shared" si="10"/>
        <v>0.65983805943377161</v>
      </c>
      <c r="AB16" s="107">
        <f t="shared" si="10"/>
        <v>0.62398211112192858</v>
      </c>
      <c r="AC16" s="107">
        <f t="shared" si="10"/>
        <v>0.62661013606856841</v>
      </c>
    </row>
    <row r="17" spans="2:29" x14ac:dyDescent="0.25">
      <c r="B17" s="109"/>
      <c r="C17" s="109"/>
      <c r="D17" s="109"/>
      <c r="E17" s="109"/>
      <c r="F17" s="109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</row>
    <row r="18" spans="2:29" x14ac:dyDescent="0.25">
      <c r="B18" s="94" t="s">
        <v>98</v>
      </c>
      <c r="C18" s="94"/>
      <c r="D18" s="94"/>
      <c r="E18" s="94"/>
      <c r="F18" s="9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</row>
    <row r="19" spans="2:29" ht="18" x14ac:dyDescent="0.35">
      <c r="B19" s="105" t="s">
        <v>99</v>
      </c>
      <c r="C19" s="105"/>
      <c r="D19" s="105"/>
      <c r="E19" s="105"/>
      <c r="F19" s="105"/>
      <c r="G19" s="106">
        <f>+[16]OM_EF_2010!H23</f>
        <v>2367600.8022007537</v>
      </c>
      <c r="H19" s="106">
        <f>+[16]OM_EF_2011!H22</f>
        <v>2563443.5542223589</v>
      </c>
      <c r="I19" s="106">
        <f>+[16]OM_EF_2012!H22</f>
        <v>2817609.7087179245</v>
      </c>
      <c r="J19" s="106">
        <f>+[16]OM_EF_2013!H22</f>
        <v>2778715.3568573501</v>
      </c>
      <c r="K19" s="106">
        <f>+[16]OM_EF_2014!H22</f>
        <v>3227014.1231285771</v>
      </c>
      <c r="L19" s="106">
        <f>+[16]OM_EF_2015!H22</f>
        <v>3281998.2416344592</v>
      </c>
      <c r="M19" s="106">
        <f>+[16]OM_EF_2016!H23</f>
        <v>4027512.3858852028</v>
      </c>
      <c r="N19" s="106">
        <f>+[16]OM_EF_2017!H22</f>
        <v>3757647.5833060076</v>
      </c>
      <c r="O19" s="106">
        <f t="shared" ref="O19:AC19" si="11">+SUMPRODUCT($F$119:$F$186,O119:O186)+SUMPRODUCT($F$29:$F$42,O29:O42)</f>
        <v>3593345.0826939205</v>
      </c>
      <c r="P19" s="106">
        <f t="shared" si="11"/>
        <v>2590778.1770419697</v>
      </c>
      <c r="Q19" s="106">
        <f t="shared" si="11"/>
        <v>2689917.2438574089</v>
      </c>
      <c r="R19" s="106">
        <f t="shared" si="11"/>
        <v>2255303.9318264099</v>
      </c>
      <c r="S19" s="106">
        <f t="shared" si="11"/>
        <v>2550106.7245906657</v>
      </c>
      <c r="T19" s="106">
        <f t="shared" si="11"/>
        <v>2861317.7666676324</v>
      </c>
      <c r="U19" s="106">
        <f t="shared" si="11"/>
        <v>3190174.8366574319</v>
      </c>
      <c r="V19" s="106">
        <f t="shared" si="11"/>
        <v>3546148.3090002248</v>
      </c>
      <c r="W19" s="106"/>
      <c r="X19" s="106"/>
      <c r="Y19" s="106">
        <f t="shared" si="11"/>
        <v>4030417.9155624798</v>
      </c>
      <c r="Z19" s="106">
        <f t="shared" si="11"/>
        <v>4620177.0492281429</v>
      </c>
      <c r="AA19" s="106">
        <f t="shared" si="11"/>
        <v>5303607.9024160039</v>
      </c>
      <c r="AB19" s="106">
        <f t="shared" si="11"/>
        <v>5329647.8818848105</v>
      </c>
      <c r="AC19" s="106">
        <f t="shared" si="11"/>
        <v>5846583.6686575636</v>
      </c>
    </row>
    <row r="20" spans="2:29" ht="18" x14ac:dyDescent="0.35">
      <c r="B20" s="105" t="s">
        <v>100</v>
      </c>
      <c r="C20" s="105"/>
      <c r="D20" s="105"/>
      <c r="E20" s="105"/>
      <c r="F20" s="105"/>
      <c r="G20" s="111">
        <f>+'[16]Grid-EF'!H9</f>
        <v>0.3890598651268462</v>
      </c>
      <c r="H20" s="111">
        <f>+'[16]Grid-EF'!I9</f>
        <v>0.38881636387976309</v>
      </c>
      <c r="I20" s="111">
        <f>+'[16]Grid-EF'!J9</f>
        <v>0.41061499921819916</v>
      </c>
      <c r="J20" s="111">
        <f>+'[16]Grid-EF'!K9</f>
        <v>0.38133374857362462</v>
      </c>
      <c r="K20" s="111">
        <f>+'[16]Grid-EF'!L9</f>
        <v>0.41673904967390796</v>
      </c>
      <c r="L20" s="111">
        <f>+'[16]Grid-EF'!M9</f>
        <v>0.39789914864278025</v>
      </c>
      <c r="M20" s="111">
        <f>+'[16]Grid-EF'!N9</f>
        <v>0.46455989911712259</v>
      </c>
      <c r="N20" s="111">
        <f>+'[16]Grid-EF'!O9</f>
        <v>0.42261392631992878</v>
      </c>
      <c r="O20" s="111">
        <f>+O19/O12</f>
        <v>0.37922468079458244</v>
      </c>
      <c r="P20" s="111">
        <f t="shared" ref="P20:AC20" si="12">+P19/P12</f>
        <v>0.25220416966825393</v>
      </c>
      <c r="Q20" s="111">
        <f t="shared" si="12"/>
        <v>0.24246080367599696</v>
      </c>
      <c r="R20" s="111">
        <f t="shared" si="12"/>
        <v>0.1839833027640673</v>
      </c>
      <c r="S20" s="111">
        <f t="shared" si="12"/>
        <v>0.19570253054609138</v>
      </c>
      <c r="T20" s="111">
        <f t="shared" si="12"/>
        <v>0.20665544850483192</v>
      </c>
      <c r="U20" s="111">
        <f t="shared" si="12"/>
        <v>0.21690981050531055</v>
      </c>
      <c r="V20" s="111">
        <f t="shared" si="12"/>
        <v>0.22706075470131476</v>
      </c>
      <c r="W20" s="111"/>
      <c r="X20" s="111"/>
      <c r="Y20" s="111">
        <f t="shared" si="12"/>
        <v>0.24310236456761447</v>
      </c>
      <c r="Z20" s="111">
        <f t="shared" si="12"/>
        <v>0.26259143501623383</v>
      </c>
      <c r="AA20" s="111">
        <f t="shared" si="12"/>
        <v>0.28411956820898421</v>
      </c>
      <c r="AB20" s="111">
        <f t="shared" si="12"/>
        <v>0.26918908986001283</v>
      </c>
      <c r="AC20" s="111">
        <f t="shared" si="12"/>
        <v>0.27848853477706198</v>
      </c>
    </row>
    <row r="21" spans="2:29" ht="18" x14ac:dyDescent="0.35">
      <c r="B21" s="105" t="s">
        <v>101</v>
      </c>
      <c r="C21" s="105"/>
      <c r="D21" s="105"/>
      <c r="E21" s="105"/>
      <c r="F21" s="105"/>
      <c r="G21" s="111">
        <f>+G19/G15</f>
        <v>0.61085885963665543</v>
      </c>
      <c r="H21" s="111">
        <f t="shared" ref="H21:AC21" si="13">+H19/H15</f>
        <v>0.6096476092618659</v>
      </c>
      <c r="I21" s="111">
        <f t="shared" si="13"/>
        <v>0.62958459860252602</v>
      </c>
      <c r="J21" s="111">
        <f t="shared" si="13"/>
        <v>0.59216830441201707</v>
      </c>
      <c r="K21" s="111">
        <f t="shared" si="13"/>
        <v>0.5947285651805766</v>
      </c>
      <c r="L21" s="111">
        <f t="shared" si="13"/>
        <v>0.57395833495429482</v>
      </c>
      <c r="M21" s="111">
        <f t="shared" si="13"/>
        <v>0.58728813508600886</v>
      </c>
      <c r="N21" s="111">
        <f t="shared" si="13"/>
        <v>0.57315440879168567</v>
      </c>
      <c r="O21" s="111">
        <f t="shared" si="13"/>
        <v>0.57047548120034441</v>
      </c>
      <c r="P21" s="111">
        <f t="shared" si="13"/>
        <v>0.39291563206108943</v>
      </c>
      <c r="Q21" s="111">
        <f t="shared" si="13"/>
        <v>0.38170767905185587</v>
      </c>
      <c r="R21" s="111">
        <f t="shared" si="13"/>
        <v>0.38170767905185599</v>
      </c>
      <c r="S21" s="111">
        <f t="shared" si="13"/>
        <v>0.38170767905185593</v>
      </c>
      <c r="T21" s="111">
        <f t="shared" si="13"/>
        <v>0.38170767905185587</v>
      </c>
      <c r="U21" s="111">
        <f t="shared" si="13"/>
        <v>0.38170767905185587</v>
      </c>
      <c r="V21" s="111">
        <f t="shared" si="13"/>
        <v>0.38262785014479012</v>
      </c>
      <c r="W21" s="111"/>
      <c r="X21" s="111"/>
      <c r="Y21" s="111">
        <f t="shared" si="13"/>
        <v>0.39400499691476781</v>
      </c>
      <c r="Z21" s="111">
        <f t="shared" si="13"/>
        <v>0.41087212584270533</v>
      </c>
      <c r="AA21" s="111">
        <f t="shared" si="13"/>
        <v>0.43058984571577519</v>
      </c>
      <c r="AB21" s="111">
        <f t="shared" si="13"/>
        <v>0.43140513976595751</v>
      </c>
      <c r="AC21" s="111">
        <f t="shared" si="13"/>
        <v>0.44443668997174929</v>
      </c>
    </row>
    <row r="22" spans="2:29" x14ac:dyDescent="0.25">
      <c r="B22" s="109"/>
      <c r="C22" s="109"/>
      <c r="D22" s="109"/>
      <c r="E22" s="109"/>
      <c r="F22" s="109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</row>
    <row r="23" spans="2:29" x14ac:dyDescent="0.25">
      <c r="B23" s="109"/>
      <c r="C23" s="109"/>
      <c r="D23" s="109"/>
      <c r="E23" s="109"/>
      <c r="F23" s="109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</row>
    <row r="24" spans="2:29" x14ac:dyDescent="0.25">
      <c r="B24" s="112" t="s">
        <v>102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4"/>
    </row>
    <row r="25" spans="2:29" x14ac:dyDescent="0.25">
      <c r="B25" s="109"/>
      <c r="C25" s="109"/>
      <c r="D25" s="109"/>
      <c r="E25" s="109"/>
      <c r="F25" s="109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</row>
    <row r="26" spans="2:29" x14ac:dyDescent="0.25">
      <c r="B26" s="94"/>
      <c r="C26" s="94"/>
      <c r="D26" s="94"/>
      <c r="E26" s="94"/>
      <c r="F26" s="94"/>
      <c r="G26" s="94">
        <v>2010</v>
      </c>
      <c r="H26" s="94">
        <v>2011</v>
      </c>
      <c r="I26" s="94">
        <v>2012</v>
      </c>
      <c r="J26" s="94">
        <v>2013</v>
      </c>
      <c r="K26" s="94">
        <v>2014</v>
      </c>
      <c r="L26" s="94">
        <v>2015</v>
      </c>
      <c r="M26" s="94">
        <v>2016</v>
      </c>
      <c r="N26" s="94">
        <v>2017</v>
      </c>
      <c r="O26" s="94">
        <v>2018</v>
      </c>
      <c r="P26" s="94">
        <v>2019</v>
      </c>
      <c r="Q26" s="94">
        <v>2020</v>
      </c>
      <c r="R26" s="94">
        <v>2021</v>
      </c>
      <c r="S26" s="94">
        <v>2022</v>
      </c>
      <c r="T26" s="94">
        <v>2023</v>
      </c>
      <c r="U26" s="94">
        <v>2024</v>
      </c>
      <c r="V26" s="94">
        <v>2025</v>
      </c>
      <c r="W26" s="94"/>
      <c r="X26" s="94"/>
      <c r="Y26" s="94">
        <v>2026</v>
      </c>
      <c r="Z26" s="94">
        <v>2027</v>
      </c>
      <c r="AA26" s="94">
        <v>2028</v>
      </c>
      <c r="AB26" s="94">
        <v>2029</v>
      </c>
      <c r="AC26" s="94">
        <v>2030</v>
      </c>
    </row>
    <row r="27" spans="2:29" ht="48" x14ac:dyDescent="0.35">
      <c r="B27" s="98" t="s">
        <v>103</v>
      </c>
      <c r="C27" s="115" t="s">
        <v>104</v>
      </c>
      <c r="D27" s="116" t="s">
        <v>105</v>
      </c>
      <c r="E27" s="117" t="s">
        <v>106</v>
      </c>
      <c r="F27" s="118" t="s">
        <v>107</v>
      </c>
      <c r="G27" s="118" t="s">
        <v>108</v>
      </c>
      <c r="H27" s="118" t="s">
        <v>108</v>
      </c>
      <c r="I27" s="118" t="s">
        <v>108</v>
      </c>
      <c r="J27" s="118" t="s">
        <v>108</v>
      </c>
      <c r="K27" s="118" t="s">
        <v>108</v>
      </c>
      <c r="L27" s="118" t="s">
        <v>108</v>
      </c>
      <c r="M27" s="118" t="s">
        <v>108</v>
      </c>
      <c r="N27" s="118" t="s">
        <v>108</v>
      </c>
      <c r="O27" s="118" t="s">
        <v>108</v>
      </c>
      <c r="P27" s="118" t="s">
        <v>108</v>
      </c>
      <c r="Q27" s="118" t="s">
        <v>108</v>
      </c>
      <c r="R27" s="118" t="s">
        <v>108</v>
      </c>
      <c r="S27" s="118" t="s">
        <v>108</v>
      </c>
      <c r="T27" s="118" t="s">
        <v>108</v>
      </c>
      <c r="U27" s="118" t="s">
        <v>108</v>
      </c>
      <c r="V27" s="118" t="s">
        <v>108</v>
      </c>
      <c r="W27" s="118"/>
      <c r="X27" s="118"/>
      <c r="Y27" s="118" t="s">
        <v>108</v>
      </c>
      <c r="Z27" s="118" t="s">
        <v>108</v>
      </c>
      <c r="AA27" s="118" t="s">
        <v>108</v>
      </c>
      <c r="AB27" s="118" t="s">
        <v>108</v>
      </c>
      <c r="AC27" s="118" t="s">
        <v>108</v>
      </c>
    </row>
    <row r="28" spans="2:29" x14ac:dyDescent="0.25">
      <c r="B28" s="119" t="s">
        <v>109</v>
      </c>
      <c r="C28" s="120"/>
      <c r="D28" s="120"/>
      <c r="E28" s="120"/>
      <c r="F28" s="120"/>
      <c r="G28" s="121"/>
      <c r="H28" s="121"/>
      <c r="I28" s="121"/>
      <c r="J28" s="121"/>
      <c r="K28" s="121"/>
      <c r="L28" s="121"/>
      <c r="M28" s="121"/>
      <c r="N28" s="121"/>
      <c r="O28" s="121">
        <f t="shared" ref="O28:AC28" si="14">SUM(O29:O42)</f>
        <v>0</v>
      </c>
      <c r="P28" s="121">
        <f t="shared" si="14"/>
        <v>5794004.1599999992</v>
      </c>
      <c r="Q28" s="121">
        <f t="shared" si="14"/>
        <v>7047060.8569862628</v>
      </c>
      <c r="R28" s="121">
        <f t="shared" si="14"/>
        <v>5908458.371674574</v>
      </c>
      <c r="S28" s="121">
        <f t="shared" si="14"/>
        <v>6680784.4445912428</v>
      </c>
      <c r="T28" s="121">
        <f t="shared" si="14"/>
        <v>7496096.9445912447</v>
      </c>
      <c r="U28" s="121">
        <f t="shared" si="14"/>
        <v>8357638.6112579079</v>
      </c>
      <c r="V28" s="121">
        <f t="shared" si="14"/>
        <v>9078793.9199999999</v>
      </c>
      <c r="W28" s="259">
        <f>SUM(W30:W273)</f>
        <v>3546148.3090002248</v>
      </c>
      <c r="X28" s="258">
        <f>W28/V28</f>
        <v>0.39059685022569879</v>
      </c>
      <c r="Y28" s="121">
        <f t="shared" si="14"/>
        <v>9078793.9199999999</v>
      </c>
      <c r="Z28" s="121">
        <f t="shared" si="14"/>
        <v>9078793.9199999999</v>
      </c>
      <c r="AA28" s="121">
        <f t="shared" si="14"/>
        <v>9078793.9199999999</v>
      </c>
      <c r="AB28" s="121">
        <f t="shared" si="14"/>
        <v>9078793.9199999999</v>
      </c>
      <c r="AC28" s="121">
        <f t="shared" si="14"/>
        <v>9078793.9199999999</v>
      </c>
    </row>
    <row r="29" spans="2:29" x14ac:dyDescent="0.25">
      <c r="B29" s="122" t="s">
        <v>110</v>
      </c>
      <c r="C29" s="123"/>
      <c r="D29" s="123"/>
      <c r="E29" s="123"/>
      <c r="F29" s="123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</row>
    <row r="30" spans="2:29" x14ac:dyDescent="0.25">
      <c r="B30" s="125" t="s">
        <v>111</v>
      </c>
      <c r="C30" s="126">
        <v>2019</v>
      </c>
      <c r="D30" s="127">
        <v>136.4</v>
      </c>
      <c r="E30" s="128">
        <v>0.7</v>
      </c>
      <c r="F30" s="128">
        <f>+'[16]GHG-ER'!J29</f>
        <v>0.38170767905185599</v>
      </c>
      <c r="G30" s="129"/>
      <c r="H30" s="129"/>
      <c r="I30" s="129"/>
      <c r="J30" s="129"/>
      <c r="K30" s="129"/>
      <c r="L30" s="129"/>
      <c r="M30" s="129"/>
      <c r="N30" s="129"/>
      <c r="O30" s="129"/>
      <c r="P30" s="129">
        <f>+$D30*8760*$E30</f>
        <v>836404.79999999993</v>
      </c>
      <c r="Q30" s="130"/>
      <c r="R30" s="130"/>
      <c r="S30" s="130"/>
      <c r="T30" s="129"/>
      <c r="U30" s="130">
        <v>115249.49125790887</v>
      </c>
      <c r="V30" s="129">
        <f t="shared" ref="T30:AC32" si="15">+$D30*8760*$E30</f>
        <v>836404.79999999993</v>
      </c>
      <c r="W30" s="129">
        <f>V30*F30</f>
        <v>319262.13495583175</v>
      </c>
      <c r="X30" s="129"/>
      <c r="Y30" s="129">
        <f t="shared" si="15"/>
        <v>836404.79999999993</v>
      </c>
      <c r="Z30" s="129">
        <f t="shared" si="15"/>
        <v>836404.79999999993</v>
      </c>
      <c r="AA30" s="129">
        <f t="shared" si="15"/>
        <v>836404.79999999993</v>
      </c>
      <c r="AB30" s="129">
        <f t="shared" si="15"/>
        <v>836404.79999999993</v>
      </c>
      <c r="AC30" s="129">
        <f t="shared" si="15"/>
        <v>836404.79999999993</v>
      </c>
    </row>
    <row r="31" spans="2:29" x14ac:dyDescent="0.25">
      <c r="B31" s="125" t="s">
        <v>112</v>
      </c>
      <c r="C31" s="126">
        <v>2019</v>
      </c>
      <c r="D31" s="127">
        <v>136.4</v>
      </c>
      <c r="E31" s="128">
        <v>0.7</v>
      </c>
      <c r="F31" s="128">
        <f>+'[16]GHG-ER'!J30</f>
        <v>0.38170767905185599</v>
      </c>
      <c r="G31" s="129"/>
      <c r="H31" s="129"/>
      <c r="I31" s="129"/>
      <c r="J31" s="129"/>
      <c r="K31" s="129"/>
      <c r="L31" s="129"/>
      <c r="M31" s="129"/>
      <c r="N31" s="129"/>
      <c r="O31" s="129"/>
      <c r="P31" s="129">
        <f>+$D31*8760*$E31</f>
        <v>836404.79999999993</v>
      </c>
      <c r="Q31" s="130"/>
      <c r="R31" s="130"/>
      <c r="S31" s="130"/>
      <c r="T31" s="130">
        <v>90112.624591245432</v>
      </c>
      <c r="U31" s="129">
        <f t="shared" si="15"/>
        <v>836404.79999999993</v>
      </c>
      <c r="V31" s="129">
        <f t="shared" si="15"/>
        <v>836404.79999999993</v>
      </c>
      <c r="W31" s="129">
        <f t="shared" ref="W31:W94" si="16">V31*F31</f>
        <v>319262.13495583175</v>
      </c>
      <c r="X31" s="129"/>
      <c r="Y31" s="129">
        <f t="shared" si="15"/>
        <v>836404.79999999993</v>
      </c>
      <c r="Z31" s="129">
        <f t="shared" si="15"/>
        <v>836404.79999999993</v>
      </c>
      <c r="AA31" s="129">
        <f t="shared" si="15"/>
        <v>836404.79999999993</v>
      </c>
      <c r="AB31" s="129">
        <f t="shared" si="15"/>
        <v>836404.79999999993</v>
      </c>
      <c r="AC31" s="129">
        <f t="shared" si="15"/>
        <v>836404.79999999993</v>
      </c>
    </row>
    <row r="32" spans="2:29" x14ac:dyDescent="0.25">
      <c r="B32" s="125" t="s">
        <v>113</v>
      </c>
      <c r="C32" s="126">
        <v>2019</v>
      </c>
      <c r="D32" s="127">
        <v>136.4</v>
      </c>
      <c r="E32" s="128">
        <v>0.7</v>
      </c>
      <c r="F32" s="128">
        <f>+'[16]GHG-ER'!J31</f>
        <v>0.38170767905185599</v>
      </c>
      <c r="G32" s="129"/>
      <c r="H32" s="129"/>
      <c r="I32" s="129"/>
      <c r="J32" s="129"/>
      <c r="K32" s="129"/>
      <c r="L32" s="129"/>
      <c r="M32" s="129"/>
      <c r="N32" s="129"/>
      <c r="O32" s="129"/>
      <c r="P32" s="129">
        <f>+$D32*8760*$E32</f>
        <v>836404.79999999993</v>
      </c>
      <c r="Q32" s="130">
        <v>477481.3369862634</v>
      </c>
      <c r="R32" s="130"/>
      <c r="S32" s="130">
        <v>111204.92459124431</v>
      </c>
      <c r="T32" s="129">
        <f t="shared" si="15"/>
        <v>836404.79999999993</v>
      </c>
      <c r="U32" s="129">
        <f t="shared" si="15"/>
        <v>836404.79999999993</v>
      </c>
      <c r="V32" s="129">
        <f t="shared" si="15"/>
        <v>836404.79999999993</v>
      </c>
      <c r="W32" s="129">
        <f t="shared" si="16"/>
        <v>319262.13495583175</v>
      </c>
      <c r="X32" s="129"/>
      <c r="Y32" s="129">
        <f t="shared" si="15"/>
        <v>836404.79999999993</v>
      </c>
      <c r="Z32" s="129">
        <f t="shared" si="15"/>
        <v>836404.79999999993</v>
      </c>
      <c r="AA32" s="129">
        <f t="shared" si="15"/>
        <v>836404.79999999993</v>
      </c>
      <c r="AB32" s="129">
        <f t="shared" si="15"/>
        <v>836404.79999999993</v>
      </c>
      <c r="AC32" s="129">
        <f t="shared" si="15"/>
        <v>836404.79999999993</v>
      </c>
    </row>
    <row r="33" spans="2:29" x14ac:dyDescent="0.25">
      <c r="B33" s="122" t="s">
        <v>114</v>
      </c>
      <c r="C33" s="123"/>
      <c r="D33" s="123"/>
      <c r="E33" s="123"/>
      <c r="F33" s="123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9">
        <f t="shared" si="16"/>
        <v>0</v>
      </c>
      <c r="X33" s="124"/>
      <c r="Y33" s="124"/>
      <c r="Z33" s="124"/>
      <c r="AA33" s="124"/>
      <c r="AB33" s="124"/>
      <c r="AC33" s="124"/>
    </row>
    <row r="34" spans="2:29" x14ac:dyDescent="0.25">
      <c r="B34" s="125" t="s">
        <v>115</v>
      </c>
      <c r="C34" s="126">
        <v>2020</v>
      </c>
      <c r="D34" s="127">
        <v>132.69</v>
      </c>
      <c r="E34" s="128">
        <v>0.7</v>
      </c>
      <c r="F34" s="128">
        <f>+F36</f>
        <v>0.38170767905185599</v>
      </c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>
        <f>+$D34*8760*$E34</f>
        <v>813655.07999999984</v>
      </c>
      <c r="R34" s="130">
        <v>152533.9316745752</v>
      </c>
      <c r="S34" s="129">
        <f t="shared" ref="R34:AC35" si="17">+$D34*8760*$E34</f>
        <v>813655.07999999984</v>
      </c>
      <c r="T34" s="129">
        <f t="shared" si="17"/>
        <v>813655.07999999984</v>
      </c>
      <c r="U34" s="129">
        <f t="shared" si="17"/>
        <v>813655.07999999984</v>
      </c>
      <c r="V34" s="129">
        <f t="shared" si="17"/>
        <v>813655.07999999984</v>
      </c>
      <c r="W34" s="129">
        <f t="shared" si="16"/>
        <v>310578.39213555213</v>
      </c>
      <c r="X34" s="129"/>
      <c r="Y34" s="129">
        <f t="shared" si="17"/>
        <v>813655.07999999984</v>
      </c>
      <c r="Z34" s="129">
        <f t="shared" si="17"/>
        <v>813655.07999999984</v>
      </c>
      <c r="AA34" s="129">
        <f t="shared" si="17"/>
        <v>813655.07999999984</v>
      </c>
      <c r="AB34" s="129">
        <f t="shared" si="17"/>
        <v>813655.07999999984</v>
      </c>
      <c r="AC34" s="129">
        <f t="shared" si="17"/>
        <v>813655.07999999984</v>
      </c>
    </row>
    <row r="35" spans="2:29" x14ac:dyDescent="0.25">
      <c r="B35" s="125" t="s">
        <v>116</v>
      </c>
      <c r="C35" s="126">
        <v>2020</v>
      </c>
      <c r="D35" s="127">
        <v>132.69</v>
      </c>
      <c r="E35" s="128">
        <v>0.7</v>
      </c>
      <c r="F35" s="128">
        <f>+F36</f>
        <v>0.38170767905185599</v>
      </c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>
        <f>+$D35*8760*$E35</f>
        <v>813655.07999999984</v>
      </c>
      <c r="R35" s="129">
        <f t="shared" si="17"/>
        <v>813655.07999999984</v>
      </c>
      <c r="S35" s="129">
        <f t="shared" si="17"/>
        <v>813655.07999999984</v>
      </c>
      <c r="T35" s="129">
        <f t="shared" si="17"/>
        <v>813655.07999999984</v>
      </c>
      <c r="U35" s="129">
        <f t="shared" si="17"/>
        <v>813655.07999999984</v>
      </c>
      <c r="V35" s="129">
        <f t="shared" si="17"/>
        <v>813655.07999999984</v>
      </c>
      <c r="W35" s="129">
        <f t="shared" si="16"/>
        <v>310578.39213555213</v>
      </c>
      <c r="X35" s="129"/>
      <c r="Y35" s="129">
        <f t="shared" si="17"/>
        <v>813655.07999999984</v>
      </c>
      <c r="Z35" s="129">
        <f t="shared" si="17"/>
        <v>813655.07999999984</v>
      </c>
      <c r="AA35" s="129">
        <f t="shared" si="17"/>
        <v>813655.07999999984</v>
      </c>
      <c r="AB35" s="129">
        <f t="shared" si="17"/>
        <v>813655.07999999984</v>
      </c>
      <c r="AC35" s="129">
        <f t="shared" si="17"/>
        <v>813655.07999999984</v>
      </c>
    </row>
    <row r="36" spans="2:29" x14ac:dyDescent="0.25">
      <c r="B36" s="125" t="s">
        <v>117</v>
      </c>
      <c r="C36" s="126">
        <v>2019</v>
      </c>
      <c r="D36" s="127">
        <v>132.69</v>
      </c>
      <c r="E36" s="128">
        <v>0.7</v>
      </c>
      <c r="F36" s="128">
        <f>+'[16]GHG-ER'!J25</f>
        <v>0.38170767905185599</v>
      </c>
      <c r="G36" s="129"/>
      <c r="H36" s="129"/>
      <c r="I36" s="129"/>
      <c r="J36" s="129"/>
      <c r="K36" s="129"/>
      <c r="L36" s="129"/>
      <c r="M36" s="129"/>
      <c r="N36" s="129"/>
      <c r="O36" s="129"/>
      <c r="P36" s="129">
        <f>+$D36*8760*$E36</f>
        <v>813655.07999999984</v>
      </c>
      <c r="Q36" s="129">
        <f t="shared" ref="Q36:AC42" si="18">+$D36*8760*$E36</f>
        <v>813655.07999999984</v>
      </c>
      <c r="R36" s="129">
        <f t="shared" si="18"/>
        <v>813655.07999999984</v>
      </c>
      <c r="S36" s="129">
        <f t="shared" si="18"/>
        <v>813655.07999999984</v>
      </c>
      <c r="T36" s="129">
        <f t="shared" si="18"/>
        <v>813655.07999999984</v>
      </c>
      <c r="U36" s="129">
        <f t="shared" si="18"/>
        <v>813655.07999999984</v>
      </c>
      <c r="V36" s="129">
        <f t="shared" si="18"/>
        <v>813655.07999999984</v>
      </c>
      <c r="W36" s="129">
        <f t="shared" si="16"/>
        <v>310578.39213555213</v>
      </c>
      <c r="X36" s="129"/>
      <c r="Y36" s="129">
        <f t="shared" si="18"/>
        <v>813655.07999999984</v>
      </c>
      <c r="Z36" s="129">
        <f t="shared" si="18"/>
        <v>813655.07999999984</v>
      </c>
      <c r="AA36" s="129">
        <f t="shared" si="18"/>
        <v>813655.07999999984</v>
      </c>
      <c r="AB36" s="129">
        <f t="shared" si="18"/>
        <v>813655.07999999984</v>
      </c>
      <c r="AC36" s="129">
        <f t="shared" si="18"/>
        <v>813655.07999999984</v>
      </c>
    </row>
    <row r="37" spans="2:29" x14ac:dyDescent="0.25">
      <c r="B37" s="125" t="s">
        <v>118</v>
      </c>
      <c r="C37" s="126">
        <v>2019</v>
      </c>
      <c r="D37" s="127">
        <v>132.69</v>
      </c>
      <c r="E37" s="128">
        <v>0.7</v>
      </c>
      <c r="F37" s="128">
        <f>+'[16]GHG-ER'!J26</f>
        <v>0.38170767905185599</v>
      </c>
      <c r="G37" s="129"/>
      <c r="H37" s="129"/>
      <c r="I37" s="129"/>
      <c r="J37" s="129"/>
      <c r="K37" s="129"/>
      <c r="L37" s="129"/>
      <c r="M37" s="129"/>
      <c r="N37" s="129"/>
      <c r="O37" s="129"/>
      <c r="P37" s="129">
        <f>+$D37*8760*$E37</f>
        <v>813655.07999999984</v>
      </c>
      <c r="Q37" s="129">
        <f t="shared" si="18"/>
        <v>813655.07999999984</v>
      </c>
      <c r="R37" s="129">
        <f t="shared" si="18"/>
        <v>813655.07999999984</v>
      </c>
      <c r="S37" s="129">
        <f t="shared" si="18"/>
        <v>813655.07999999984</v>
      </c>
      <c r="T37" s="129">
        <f t="shared" si="18"/>
        <v>813655.07999999984</v>
      </c>
      <c r="U37" s="129">
        <f t="shared" si="18"/>
        <v>813655.07999999984</v>
      </c>
      <c r="V37" s="129">
        <f t="shared" si="18"/>
        <v>813655.07999999984</v>
      </c>
      <c r="W37" s="129">
        <f t="shared" si="16"/>
        <v>310578.39213555213</v>
      </c>
      <c r="X37" s="129"/>
      <c r="Y37" s="129">
        <f t="shared" si="18"/>
        <v>813655.07999999984</v>
      </c>
      <c r="Z37" s="129">
        <f t="shared" si="18"/>
        <v>813655.07999999984</v>
      </c>
      <c r="AA37" s="129">
        <f t="shared" si="18"/>
        <v>813655.07999999984</v>
      </c>
      <c r="AB37" s="129">
        <f t="shared" si="18"/>
        <v>813655.07999999984</v>
      </c>
      <c r="AC37" s="129">
        <f t="shared" si="18"/>
        <v>813655.07999999984</v>
      </c>
    </row>
    <row r="38" spans="2:29" x14ac:dyDescent="0.25">
      <c r="B38" s="122" t="s">
        <v>119</v>
      </c>
      <c r="C38" s="123"/>
      <c r="D38" s="123"/>
      <c r="E38" s="123"/>
      <c r="F38" s="123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9">
        <f t="shared" si="16"/>
        <v>0</v>
      </c>
      <c r="X38" s="124"/>
      <c r="Y38" s="124"/>
      <c r="Z38" s="124"/>
      <c r="AA38" s="124"/>
      <c r="AB38" s="124"/>
      <c r="AC38" s="124"/>
    </row>
    <row r="39" spans="2:29" x14ac:dyDescent="0.25">
      <c r="B39" s="125" t="s">
        <v>120</v>
      </c>
      <c r="C39" s="126">
        <v>2020</v>
      </c>
      <c r="D39" s="127">
        <v>135.15</v>
      </c>
      <c r="E39" s="128">
        <v>0.7</v>
      </c>
      <c r="F39" s="128">
        <f>+F41</f>
        <v>0.38170767905185599</v>
      </c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>
        <f>+$D39*8760*$E39</f>
        <v>828739.79999999993</v>
      </c>
      <c r="R39" s="129">
        <f t="shared" ref="R39:AC39" si="19">+$D39*8760*$E39</f>
        <v>828739.79999999993</v>
      </c>
      <c r="S39" s="129">
        <f t="shared" si="19"/>
        <v>828739.79999999993</v>
      </c>
      <c r="T39" s="129">
        <f t="shared" si="19"/>
        <v>828739.79999999993</v>
      </c>
      <c r="U39" s="129">
        <f t="shared" si="19"/>
        <v>828739.79999999993</v>
      </c>
      <c r="V39" s="129">
        <f t="shared" si="19"/>
        <v>828739.79999999993</v>
      </c>
      <c r="W39" s="129">
        <f t="shared" si="16"/>
        <v>316336.34559589927</v>
      </c>
      <c r="X39" s="129"/>
      <c r="Y39" s="129">
        <f t="shared" si="19"/>
        <v>828739.79999999993</v>
      </c>
      <c r="Z39" s="129">
        <f t="shared" si="19"/>
        <v>828739.79999999993</v>
      </c>
      <c r="AA39" s="129">
        <f t="shared" si="19"/>
        <v>828739.79999999993</v>
      </c>
      <c r="AB39" s="129">
        <f t="shared" si="19"/>
        <v>828739.79999999993</v>
      </c>
      <c r="AC39" s="129">
        <f t="shared" si="19"/>
        <v>828739.79999999993</v>
      </c>
    </row>
    <row r="40" spans="2:29" x14ac:dyDescent="0.25">
      <c r="B40" s="125" t="s">
        <v>121</v>
      </c>
      <c r="C40" s="126">
        <v>2020</v>
      </c>
      <c r="D40" s="127">
        <v>135.15</v>
      </c>
      <c r="E40" s="128">
        <v>0.7</v>
      </c>
      <c r="F40" s="128">
        <f>+F41</f>
        <v>0.38170767905185599</v>
      </c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>
        <f t="shared" si="18"/>
        <v>828739.79999999993</v>
      </c>
      <c r="R40" s="129">
        <f t="shared" si="18"/>
        <v>828739.79999999993</v>
      </c>
      <c r="S40" s="129">
        <f t="shared" si="18"/>
        <v>828739.79999999993</v>
      </c>
      <c r="T40" s="129">
        <f t="shared" si="18"/>
        <v>828739.79999999993</v>
      </c>
      <c r="U40" s="129">
        <f t="shared" si="18"/>
        <v>828739.79999999993</v>
      </c>
      <c r="V40" s="129">
        <f t="shared" si="18"/>
        <v>828739.79999999993</v>
      </c>
      <c r="W40" s="129">
        <f t="shared" si="16"/>
        <v>316336.34559589927</v>
      </c>
      <c r="X40" s="129"/>
      <c r="Y40" s="129">
        <f t="shared" si="18"/>
        <v>828739.79999999993</v>
      </c>
      <c r="Z40" s="129">
        <f t="shared" si="18"/>
        <v>828739.79999999993</v>
      </c>
      <c r="AA40" s="129">
        <f t="shared" si="18"/>
        <v>828739.79999999993</v>
      </c>
      <c r="AB40" s="129">
        <f t="shared" si="18"/>
        <v>828739.79999999993</v>
      </c>
      <c r="AC40" s="129">
        <f t="shared" si="18"/>
        <v>828739.79999999993</v>
      </c>
    </row>
    <row r="41" spans="2:29" x14ac:dyDescent="0.25">
      <c r="B41" s="125" t="s">
        <v>122</v>
      </c>
      <c r="C41" s="126">
        <v>2019</v>
      </c>
      <c r="D41" s="127">
        <v>135.15</v>
      </c>
      <c r="E41" s="128">
        <v>0.7</v>
      </c>
      <c r="F41" s="128">
        <f>+'[16]GHG-ER'!J27</f>
        <v>0.38170767905185599</v>
      </c>
      <c r="G41" s="129"/>
      <c r="H41" s="129"/>
      <c r="I41" s="129"/>
      <c r="J41" s="129"/>
      <c r="K41" s="129"/>
      <c r="L41" s="129"/>
      <c r="M41" s="129"/>
      <c r="N41" s="129"/>
      <c r="O41" s="129"/>
      <c r="P41" s="129">
        <f>+$D41*8760*$E41</f>
        <v>828739.79999999993</v>
      </c>
      <c r="Q41" s="129">
        <f t="shared" si="18"/>
        <v>828739.79999999993</v>
      </c>
      <c r="R41" s="129">
        <f t="shared" si="18"/>
        <v>828739.79999999993</v>
      </c>
      <c r="S41" s="129">
        <f t="shared" si="18"/>
        <v>828739.79999999993</v>
      </c>
      <c r="T41" s="129">
        <f t="shared" si="18"/>
        <v>828739.79999999993</v>
      </c>
      <c r="U41" s="129">
        <f t="shared" si="18"/>
        <v>828739.79999999993</v>
      </c>
      <c r="V41" s="129">
        <f t="shared" si="18"/>
        <v>828739.79999999993</v>
      </c>
      <c r="W41" s="129">
        <f t="shared" si="16"/>
        <v>316336.34559589927</v>
      </c>
      <c r="X41" s="129"/>
      <c r="Y41" s="129">
        <f t="shared" si="18"/>
        <v>828739.79999999993</v>
      </c>
      <c r="Z41" s="129">
        <f t="shared" si="18"/>
        <v>828739.79999999993</v>
      </c>
      <c r="AA41" s="129">
        <f t="shared" si="18"/>
        <v>828739.79999999993</v>
      </c>
      <c r="AB41" s="129">
        <f t="shared" si="18"/>
        <v>828739.79999999993</v>
      </c>
      <c r="AC41" s="129">
        <f t="shared" si="18"/>
        <v>828739.79999999993</v>
      </c>
    </row>
    <row r="42" spans="2:29" x14ac:dyDescent="0.25">
      <c r="B42" s="125" t="s">
        <v>123</v>
      </c>
      <c r="C42" s="126">
        <v>2019</v>
      </c>
      <c r="D42" s="127">
        <v>135.15</v>
      </c>
      <c r="E42" s="128">
        <v>0.7</v>
      </c>
      <c r="F42" s="128">
        <f>+'[16]GHG-ER'!J28</f>
        <v>0.38170767905185599</v>
      </c>
      <c r="G42" s="129"/>
      <c r="H42" s="129"/>
      <c r="I42" s="129"/>
      <c r="J42" s="129"/>
      <c r="K42" s="129"/>
      <c r="L42" s="129"/>
      <c r="M42" s="129"/>
      <c r="N42" s="129"/>
      <c r="O42" s="129"/>
      <c r="P42" s="129">
        <f>+$D42*8760*$E42</f>
        <v>828739.79999999993</v>
      </c>
      <c r="Q42" s="129">
        <f t="shared" si="18"/>
        <v>828739.79999999993</v>
      </c>
      <c r="R42" s="129">
        <f t="shared" si="18"/>
        <v>828739.79999999993</v>
      </c>
      <c r="S42" s="129">
        <f t="shared" si="18"/>
        <v>828739.79999999993</v>
      </c>
      <c r="T42" s="129">
        <f t="shared" si="18"/>
        <v>828739.79999999993</v>
      </c>
      <c r="U42" s="129">
        <f t="shared" si="18"/>
        <v>828739.79999999993</v>
      </c>
      <c r="V42" s="129">
        <f t="shared" si="18"/>
        <v>828739.79999999993</v>
      </c>
      <c r="W42" s="129">
        <f t="shared" si="16"/>
        <v>316336.34559589927</v>
      </c>
      <c r="X42" s="129"/>
      <c r="Y42" s="129">
        <f t="shared" si="18"/>
        <v>828739.79999999993</v>
      </c>
      <c r="Z42" s="129">
        <f t="shared" si="18"/>
        <v>828739.79999999993</v>
      </c>
      <c r="AA42" s="129">
        <f t="shared" si="18"/>
        <v>828739.79999999993</v>
      </c>
      <c r="AB42" s="129">
        <f t="shared" si="18"/>
        <v>828739.79999999993</v>
      </c>
      <c r="AC42" s="129">
        <f t="shared" si="18"/>
        <v>828739.79999999993</v>
      </c>
    </row>
    <row r="43" spans="2:29" x14ac:dyDescent="0.25">
      <c r="B43" s="109"/>
      <c r="C43" s="109"/>
      <c r="D43" s="109"/>
      <c r="E43" s="109"/>
      <c r="F43" s="109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29">
        <f t="shared" si="16"/>
        <v>0</v>
      </c>
      <c r="X43" s="110"/>
      <c r="Y43" s="110"/>
      <c r="Z43" s="110"/>
      <c r="AA43" s="110"/>
      <c r="AB43" s="110"/>
      <c r="AC43" s="110"/>
    </row>
    <row r="44" spans="2:29" ht="30" x14ac:dyDescent="0.25">
      <c r="B44" s="100" t="s">
        <v>127</v>
      </c>
      <c r="C44" s="115" t="s">
        <v>104</v>
      </c>
      <c r="D44" s="116" t="s">
        <v>105</v>
      </c>
      <c r="E44" s="117" t="s">
        <v>106</v>
      </c>
      <c r="F44" s="117"/>
      <c r="G44" s="118" t="s">
        <v>108</v>
      </c>
      <c r="H44" s="118" t="s">
        <v>108</v>
      </c>
      <c r="I44" s="118" t="s">
        <v>108</v>
      </c>
      <c r="J44" s="118" t="s">
        <v>108</v>
      </c>
      <c r="K44" s="118" t="s">
        <v>108</v>
      </c>
      <c r="L44" s="118" t="s">
        <v>108</v>
      </c>
      <c r="M44" s="118" t="s">
        <v>108</v>
      </c>
      <c r="N44" s="118" t="s">
        <v>108</v>
      </c>
      <c r="O44" s="118" t="s">
        <v>108</v>
      </c>
      <c r="P44" s="118" t="s">
        <v>108</v>
      </c>
      <c r="Q44" s="118" t="s">
        <v>108</v>
      </c>
      <c r="R44" s="118" t="s">
        <v>108</v>
      </c>
      <c r="S44" s="118" t="s">
        <v>108</v>
      </c>
      <c r="T44" s="118" t="s">
        <v>108</v>
      </c>
      <c r="U44" s="118" t="s">
        <v>108</v>
      </c>
      <c r="V44" s="118" t="s">
        <v>108</v>
      </c>
      <c r="W44" s="129"/>
      <c r="X44" s="118"/>
      <c r="Y44" s="118" t="s">
        <v>108</v>
      </c>
      <c r="Z44" s="118" t="s">
        <v>108</v>
      </c>
      <c r="AA44" s="118" t="s">
        <v>108</v>
      </c>
      <c r="AB44" s="118" t="s">
        <v>108</v>
      </c>
      <c r="AC44" s="118" t="s">
        <v>108</v>
      </c>
    </row>
    <row r="45" spans="2:29" x14ac:dyDescent="0.25">
      <c r="B45" s="131" t="s">
        <v>128</v>
      </c>
      <c r="C45" s="131"/>
      <c r="D45" s="131"/>
      <c r="E45" s="131"/>
      <c r="F45" s="131"/>
      <c r="G45" s="132"/>
      <c r="H45" s="132"/>
      <c r="I45" s="132"/>
      <c r="J45" s="132"/>
      <c r="K45" s="132"/>
      <c r="L45" s="132"/>
      <c r="M45" s="132"/>
      <c r="N45" s="132"/>
      <c r="O45" s="132">
        <f>SUM(O47:O68)</f>
        <v>240900</v>
      </c>
      <c r="P45" s="132">
        <f t="shared" ref="P45:AC45" si="20">SUM(P47:P68)</f>
        <v>543120</v>
      </c>
      <c r="Q45" s="132">
        <f t="shared" si="20"/>
        <v>543120</v>
      </c>
      <c r="R45" s="132">
        <f t="shared" si="20"/>
        <v>2707716</v>
      </c>
      <c r="S45" s="132">
        <f t="shared" si="20"/>
        <v>2707716</v>
      </c>
      <c r="T45" s="132">
        <f t="shared" si="20"/>
        <v>2707716</v>
      </c>
      <c r="U45" s="132">
        <f t="shared" si="20"/>
        <v>2707716</v>
      </c>
      <c r="V45" s="132">
        <f t="shared" si="20"/>
        <v>2707716</v>
      </c>
      <c r="W45" s="129">
        <f t="shared" si="16"/>
        <v>0</v>
      </c>
      <c r="X45" s="132"/>
      <c r="Y45" s="132">
        <f t="shared" si="20"/>
        <v>2707716</v>
      </c>
      <c r="Z45" s="132">
        <f t="shared" si="20"/>
        <v>2707716</v>
      </c>
      <c r="AA45" s="132">
        <f t="shared" si="20"/>
        <v>2707716</v>
      </c>
      <c r="AB45" s="132">
        <f>SUM(AB47:AB68)</f>
        <v>3802716</v>
      </c>
      <c r="AC45" s="132">
        <f t="shared" si="20"/>
        <v>4196916</v>
      </c>
    </row>
    <row r="46" spans="2:29" x14ac:dyDescent="0.25">
      <c r="B46" s="133" t="s">
        <v>129</v>
      </c>
      <c r="C46" s="133"/>
      <c r="D46" s="133"/>
      <c r="E46" s="133"/>
      <c r="F46" s="133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29">
        <f t="shared" si="16"/>
        <v>0</v>
      </c>
      <c r="X46" s="134"/>
      <c r="Y46" s="134"/>
      <c r="Z46" s="134"/>
      <c r="AA46" s="134"/>
      <c r="AB46" s="134"/>
      <c r="AC46" s="134"/>
    </row>
    <row r="47" spans="2:29" x14ac:dyDescent="0.25">
      <c r="B47" s="135" t="s">
        <v>130</v>
      </c>
      <c r="C47" s="136">
        <v>2018</v>
      </c>
      <c r="D47" s="136">
        <v>55</v>
      </c>
      <c r="E47" s="136">
        <v>0.5</v>
      </c>
      <c r="F47" s="136"/>
      <c r="G47" s="129"/>
      <c r="H47" s="129"/>
      <c r="I47" s="129"/>
      <c r="J47" s="129"/>
      <c r="K47" s="129"/>
      <c r="L47" s="129"/>
      <c r="M47" s="129"/>
      <c r="N47" s="129"/>
      <c r="O47" s="129">
        <f>+$D47*8760*$E47</f>
        <v>240900</v>
      </c>
      <c r="P47" s="129">
        <f t="shared" ref="P47:AC48" si="21">+$D47*8760*$E47</f>
        <v>240900</v>
      </c>
      <c r="Q47" s="129">
        <f t="shared" si="21"/>
        <v>240900</v>
      </c>
      <c r="R47" s="129">
        <f t="shared" si="21"/>
        <v>240900</v>
      </c>
      <c r="S47" s="129">
        <f t="shared" si="21"/>
        <v>240900</v>
      </c>
      <c r="T47" s="129">
        <f t="shared" si="21"/>
        <v>240900</v>
      </c>
      <c r="U47" s="129">
        <f t="shared" si="21"/>
        <v>240900</v>
      </c>
      <c r="V47" s="129">
        <f t="shared" si="21"/>
        <v>240900</v>
      </c>
      <c r="W47" s="129">
        <f t="shared" si="16"/>
        <v>0</v>
      </c>
      <c r="X47" s="129"/>
      <c r="Y47" s="129">
        <f t="shared" si="21"/>
        <v>240900</v>
      </c>
      <c r="Z47" s="129">
        <f t="shared" si="21"/>
        <v>240900</v>
      </c>
      <c r="AA47" s="129">
        <f t="shared" si="21"/>
        <v>240900</v>
      </c>
      <c r="AB47" s="129">
        <f t="shared" si="21"/>
        <v>240900</v>
      </c>
      <c r="AC47" s="129">
        <f t="shared" si="21"/>
        <v>240900</v>
      </c>
    </row>
    <row r="48" spans="2:29" x14ac:dyDescent="0.25">
      <c r="B48" s="135" t="s">
        <v>131</v>
      </c>
      <c r="C48" s="136">
        <v>2019</v>
      </c>
      <c r="D48" s="136">
        <v>69</v>
      </c>
      <c r="E48" s="136">
        <v>0.5</v>
      </c>
      <c r="F48" s="136"/>
      <c r="G48" s="129"/>
      <c r="H48" s="129"/>
      <c r="I48" s="129"/>
      <c r="J48" s="129"/>
      <c r="K48" s="129"/>
      <c r="L48" s="129"/>
      <c r="M48" s="129"/>
      <c r="N48" s="129"/>
      <c r="O48" s="129"/>
      <c r="P48" s="129">
        <f t="shared" si="21"/>
        <v>302220</v>
      </c>
      <c r="Q48" s="129">
        <f t="shared" si="21"/>
        <v>302220</v>
      </c>
      <c r="R48" s="129">
        <f t="shared" si="21"/>
        <v>302220</v>
      </c>
      <c r="S48" s="129">
        <f t="shared" si="21"/>
        <v>302220</v>
      </c>
      <c r="T48" s="129">
        <f t="shared" si="21"/>
        <v>302220</v>
      </c>
      <c r="U48" s="129">
        <f t="shared" si="21"/>
        <v>302220</v>
      </c>
      <c r="V48" s="129">
        <f t="shared" si="21"/>
        <v>302220</v>
      </c>
      <c r="W48" s="129">
        <f t="shared" si="16"/>
        <v>0</v>
      </c>
      <c r="X48" s="129"/>
      <c r="Y48" s="129">
        <f t="shared" si="21"/>
        <v>302220</v>
      </c>
      <c r="Z48" s="129">
        <f t="shared" si="21"/>
        <v>302220</v>
      </c>
      <c r="AA48" s="129">
        <f t="shared" si="21"/>
        <v>302220</v>
      </c>
      <c r="AB48" s="129">
        <f t="shared" si="21"/>
        <v>302220</v>
      </c>
      <c r="AC48" s="129">
        <f t="shared" si="21"/>
        <v>302220</v>
      </c>
    </row>
    <row r="49" spans="2:29" x14ac:dyDescent="0.25">
      <c r="B49" s="133" t="s">
        <v>132</v>
      </c>
      <c r="C49" s="133"/>
      <c r="D49" s="133"/>
      <c r="E49" s="133"/>
      <c r="F49" s="133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29">
        <f t="shared" si="16"/>
        <v>0</v>
      </c>
      <c r="X49" s="134"/>
      <c r="Y49" s="134"/>
      <c r="Z49" s="134"/>
      <c r="AA49" s="134"/>
      <c r="AB49" s="134"/>
      <c r="AC49" s="134"/>
    </row>
    <row r="50" spans="2:29" x14ac:dyDescent="0.25">
      <c r="B50" s="135" t="s">
        <v>132</v>
      </c>
      <c r="C50" s="136">
        <v>2021</v>
      </c>
      <c r="D50" s="136">
        <v>198.6</v>
      </c>
      <c r="E50" s="136">
        <v>0.5</v>
      </c>
      <c r="F50" s="136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>
        <f t="shared" ref="R50:AC56" si="22">+$D50*8760*$E50</f>
        <v>869868</v>
      </c>
      <c r="S50" s="129">
        <f t="shared" si="22"/>
        <v>869868</v>
      </c>
      <c r="T50" s="129">
        <f t="shared" si="22"/>
        <v>869868</v>
      </c>
      <c r="U50" s="129">
        <f t="shared" si="22"/>
        <v>869868</v>
      </c>
      <c r="V50" s="129">
        <f t="shared" si="22"/>
        <v>869868</v>
      </c>
      <c r="W50" s="129">
        <f t="shared" si="16"/>
        <v>0</v>
      </c>
      <c r="X50" s="129"/>
      <c r="Y50" s="129">
        <f t="shared" si="22"/>
        <v>869868</v>
      </c>
      <c r="Z50" s="129">
        <f t="shared" si="22"/>
        <v>869868</v>
      </c>
      <c r="AA50" s="129">
        <f t="shared" si="22"/>
        <v>869868</v>
      </c>
      <c r="AB50" s="129">
        <f t="shared" si="22"/>
        <v>869868</v>
      </c>
      <c r="AC50" s="129">
        <f t="shared" si="22"/>
        <v>869868</v>
      </c>
    </row>
    <row r="51" spans="2:29" x14ac:dyDescent="0.25">
      <c r="B51" s="133" t="s">
        <v>133</v>
      </c>
      <c r="C51" s="133"/>
      <c r="D51" s="133"/>
      <c r="E51" s="133"/>
      <c r="F51" s="133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29">
        <f t="shared" si="16"/>
        <v>0</v>
      </c>
      <c r="X51" s="134"/>
      <c r="Y51" s="134"/>
      <c r="Z51" s="134"/>
      <c r="AA51" s="134"/>
      <c r="AB51" s="134"/>
      <c r="AC51" s="134"/>
    </row>
    <row r="52" spans="2:29" x14ac:dyDescent="0.25">
      <c r="B52" s="135" t="s">
        <v>133</v>
      </c>
      <c r="C52" s="136">
        <v>2021</v>
      </c>
      <c r="D52" s="136">
        <v>91.6</v>
      </c>
      <c r="E52" s="136">
        <v>0.5</v>
      </c>
      <c r="F52" s="136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>
        <f t="shared" si="22"/>
        <v>401208</v>
      </c>
      <c r="S52" s="129">
        <f t="shared" si="22"/>
        <v>401208</v>
      </c>
      <c r="T52" s="129">
        <f t="shared" si="22"/>
        <v>401208</v>
      </c>
      <c r="U52" s="129">
        <f t="shared" si="22"/>
        <v>401208</v>
      </c>
      <c r="V52" s="129">
        <f t="shared" si="22"/>
        <v>401208</v>
      </c>
      <c r="W52" s="129">
        <f t="shared" si="16"/>
        <v>0</v>
      </c>
      <c r="X52" s="129"/>
      <c r="Y52" s="129">
        <f t="shared" si="22"/>
        <v>401208</v>
      </c>
      <c r="Z52" s="129">
        <f t="shared" si="22"/>
        <v>401208</v>
      </c>
      <c r="AA52" s="129">
        <f t="shared" si="22"/>
        <v>401208</v>
      </c>
      <c r="AB52" s="129">
        <f t="shared" si="22"/>
        <v>401208</v>
      </c>
      <c r="AC52" s="129">
        <f t="shared" si="22"/>
        <v>401208</v>
      </c>
    </row>
    <row r="53" spans="2:29" x14ac:dyDescent="0.25">
      <c r="B53" s="133" t="s">
        <v>134</v>
      </c>
      <c r="C53" s="133"/>
      <c r="D53" s="133"/>
      <c r="E53" s="133"/>
      <c r="F53" s="133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29">
        <f t="shared" si="16"/>
        <v>0</v>
      </c>
      <c r="X53" s="134"/>
      <c r="Y53" s="134"/>
      <c r="Z53" s="134"/>
      <c r="AA53" s="134"/>
      <c r="AB53" s="134"/>
      <c r="AC53" s="134"/>
    </row>
    <row r="54" spans="2:29" x14ac:dyDescent="0.25">
      <c r="B54" s="135" t="s">
        <v>134</v>
      </c>
      <c r="C54" s="136">
        <v>2021</v>
      </c>
      <c r="D54" s="136">
        <v>85.8</v>
      </c>
      <c r="E54" s="136">
        <v>0.5</v>
      </c>
      <c r="F54" s="136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>
        <f t="shared" si="22"/>
        <v>375804</v>
      </c>
      <c r="S54" s="129">
        <f t="shared" si="22"/>
        <v>375804</v>
      </c>
      <c r="T54" s="129">
        <f t="shared" si="22"/>
        <v>375804</v>
      </c>
      <c r="U54" s="129">
        <f t="shared" si="22"/>
        <v>375804</v>
      </c>
      <c r="V54" s="129">
        <f t="shared" si="22"/>
        <v>375804</v>
      </c>
      <c r="W54" s="129">
        <f t="shared" si="16"/>
        <v>0</v>
      </c>
      <c r="X54" s="129"/>
      <c r="Y54" s="129">
        <f t="shared" si="22"/>
        <v>375804</v>
      </c>
      <c r="Z54" s="129">
        <f t="shared" si="22"/>
        <v>375804</v>
      </c>
      <c r="AA54" s="129">
        <f t="shared" si="22"/>
        <v>375804</v>
      </c>
      <c r="AB54" s="129">
        <f t="shared" si="22"/>
        <v>375804</v>
      </c>
      <c r="AC54" s="129">
        <f t="shared" si="22"/>
        <v>375804</v>
      </c>
    </row>
    <row r="55" spans="2:29" x14ac:dyDescent="0.25">
      <c r="B55" s="133" t="s">
        <v>135</v>
      </c>
      <c r="C55" s="133"/>
      <c r="D55" s="133"/>
      <c r="E55" s="133"/>
      <c r="F55" s="133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29">
        <f t="shared" si="16"/>
        <v>0</v>
      </c>
      <c r="X55" s="134"/>
      <c r="Y55" s="134"/>
      <c r="Z55" s="134"/>
      <c r="AA55" s="134"/>
      <c r="AB55" s="134"/>
      <c r="AC55" s="134"/>
    </row>
    <row r="56" spans="2:29" x14ac:dyDescent="0.25">
      <c r="B56" s="135" t="s">
        <v>135</v>
      </c>
      <c r="C56" s="136">
        <v>2021</v>
      </c>
      <c r="D56" s="136">
        <v>118.2</v>
      </c>
      <c r="E56" s="136">
        <v>0.5</v>
      </c>
      <c r="F56" s="136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>
        <f>+$D56*8760*$E56</f>
        <v>517716</v>
      </c>
      <c r="S56" s="129">
        <f t="shared" si="22"/>
        <v>517716</v>
      </c>
      <c r="T56" s="129">
        <f t="shared" si="22"/>
        <v>517716</v>
      </c>
      <c r="U56" s="129">
        <f t="shared" si="22"/>
        <v>517716</v>
      </c>
      <c r="V56" s="129">
        <f t="shared" si="22"/>
        <v>517716</v>
      </c>
      <c r="W56" s="129">
        <f t="shared" si="16"/>
        <v>0</v>
      </c>
      <c r="X56" s="129"/>
      <c r="Y56" s="129">
        <f t="shared" si="22"/>
        <v>517716</v>
      </c>
      <c r="Z56" s="129">
        <f t="shared" si="22"/>
        <v>517716</v>
      </c>
      <c r="AA56" s="129">
        <f t="shared" si="22"/>
        <v>517716</v>
      </c>
      <c r="AB56" s="129">
        <f t="shared" si="22"/>
        <v>517716</v>
      </c>
      <c r="AC56" s="129">
        <f t="shared" si="22"/>
        <v>517716</v>
      </c>
    </row>
    <row r="57" spans="2:29" x14ac:dyDescent="0.25">
      <c r="B57" s="133" t="s">
        <v>136</v>
      </c>
      <c r="C57" s="133"/>
      <c r="D57" s="133"/>
      <c r="E57" s="133"/>
      <c r="F57" s="133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29">
        <f t="shared" si="16"/>
        <v>0</v>
      </c>
      <c r="X57" s="134"/>
      <c r="Y57" s="134"/>
      <c r="Z57" s="134"/>
      <c r="AA57" s="134"/>
      <c r="AB57" s="134"/>
      <c r="AC57" s="134"/>
    </row>
    <row r="58" spans="2:29" x14ac:dyDescent="0.25">
      <c r="B58" s="135" t="s">
        <v>392</v>
      </c>
      <c r="C58" s="136">
        <v>2029</v>
      </c>
      <c r="D58" s="136">
        <v>250</v>
      </c>
      <c r="E58" s="136">
        <v>0.5</v>
      </c>
      <c r="F58" s="136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>
        <f t="shared" si="16"/>
        <v>0</v>
      </c>
      <c r="X58" s="129"/>
      <c r="Y58" s="129"/>
      <c r="Z58" s="129"/>
      <c r="AA58" s="129"/>
      <c r="AB58" s="129">
        <f>$D$58*8760*$E$58</f>
        <v>1095000</v>
      </c>
      <c r="AC58" s="129">
        <f>$D$58*8760*$E$58</f>
        <v>1095000</v>
      </c>
    </row>
    <row r="59" spans="2:29" x14ac:dyDescent="0.25">
      <c r="B59" s="133" t="s">
        <v>137</v>
      </c>
      <c r="C59" s="133"/>
      <c r="D59" s="133"/>
      <c r="E59" s="133"/>
      <c r="F59" s="133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29">
        <f t="shared" si="16"/>
        <v>0</v>
      </c>
      <c r="X59" s="134"/>
      <c r="Y59" s="134"/>
      <c r="Z59" s="134"/>
      <c r="AA59" s="134"/>
      <c r="AB59" s="134"/>
      <c r="AC59" s="134"/>
    </row>
    <row r="60" spans="2:29" x14ac:dyDescent="0.25">
      <c r="B60" s="135" t="s">
        <v>393</v>
      </c>
      <c r="C60" s="136">
        <v>2030</v>
      </c>
      <c r="D60" s="136">
        <v>90</v>
      </c>
      <c r="E60" s="136">
        <v>0.5</v>
      </c>
      <c r="F60" s="136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>
        <f t="shared" si="16"/>
        <v>0</v>
      </c>
      <c r="X60" s="129"/>
      <c r="Y60" s="129"/>
      <c r="Z60" s="129"/>
      <c r="AA60" s="129"/>
      <c r="AB60" s="129"/>
      <c r="AC60" s="129">
        <f>$D$60*8760*$E$60</f>
        <v>394200</v>
      </c>
    </row>
    <row r="61" spans="2:29" x14ac:dyDescent="0.25">
      <c r="B61" s="133" t="s">
        <v>138</v>
      </c>
      <c r="C61" s="133"/>
      <c r="D61" s="133"/>
      <c r="E61" s="133"/>
      <c r="F61" s="133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29">
        <f t="shared" si="16"/>
        <v>0</v>
      </c>
      <c r="X61" s="134"/>
      <c r="Y61" s="134"/>
      <c r="Z61" s="134"/>
      <c r="AA61" s="134"/>
      <c r="AB61" s="134"/>
      <c r="AC61" s="134"/>
    </row>
    <row r="62" spans="2:29" x14ac:dyDescent="0.25">
      <c r="B62" s="135" t="s">
        <v>394</v>
      </c>
      <c r="C62" s="136"/>
      <c r="D62" s="136"/>
      <c r="E62" s="136"/>
      <c r="F62" s="136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>
        <f t="shared" si="16"/>
        <v>0</v>
      </c>
      <c r="X62" s="129"/>
      <c r="Y62" s="129"/>
      <c r="Z62" s="129"/>
      <c r="AA62" s="129"/>
      <c r="AB62" s="129"/>
      <c r="AC62" s="129"/>
    </row>
    <row r="63" spans="2:29" x14ac:dyDescent="0.25">
      <c r="B63" s="133" t="s">
        <v>395</v>
      </c>
      <c r="C63" s="133"/>
      <c r="D63" s="133"/>
      <c r="E63" s="133"/>
      <c r="F63" s="133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29">
        <f t="shared" si="16"/>
        <v>0</v>
      </c>
      <c r="X63" s="134"/>
      <c r="Y63" s="134"/>
      <c r="Z63" s="134"/>
      <c r="AA63" s="134"/>
      <c r="AB63" s="134"/>
      <c r="AC63" s="134"/>
    </row>
    <row r="64" spans="2:29" x14ac:dyDescent="0.25">
      <c r="B64" s="135" t="s">
        <v>396</v>
      </c>
      <c r="C64" s="136"/>
      <c r="D64" s="136"/>
      <c r="E64" s="136"/>
      <c r="F64" s="136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>
        <f t="shared" si="16"/>
        <v>0</v>
      </c>
      <c r="X64" s="129"/>
      <c r="Y64" s="129"/>
      <c r="Z64" s="129"/>
      <c r="AA64" s="129"/>
      <c r="AB64" s="129"/>
      <c r="AC64" s="129"/>
    </row>
    <row r="65" spans="2:29" x14ac:dyDescent="0.25">
      <c r="B65" s="133" t="s">
        <v>397</v>
      </c>
      <c r="C65" s="133"/>
      <c r="D65" s="133"/>
      <c r="E65" s="133"/>
      <c r="F65" s="133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29">
        <f t="shared" si="16"/>
        <v>0</v>
      </c>
      <c r="X65" s="134"/>
      <c r="Y65" s="134"/>
      <c r="Z65" s="134"/>
      <c r="AA65" s="134"/>
      <c r="AB65" s="134"/>
      <c r="AC65" s="134"/>
    </row>
    <row r="66" spans="2:29" x14ac:dyDescent="0.25">
      <c r="B66" s="135" t="s">
        <v>398</v>
      </c>
      <c r="C66" s="136"/>
      <c r="D66" s="136"/>
      <c r="E66" s="136"/>
      <c r="F66" s="136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>
        <f t="shared" si="16"/>
        <v>0</v>
      </c>
      <c r="X66" s="129"/>
      <c r="Y66" s="129"/>
      <c r="Z66" s="129"/>
      <c r="AA66" s="129"/>
      <c r="AB66" s="129"/>
      <c r="AC66" s="129"/>
    </row>
    <row r="67" spans="2:29" x14ac:dyDescent="0.25">
      <c r="B67" s="133" t="s">
        <v>399</v>
      </c>
      <c r="C67" s="133"/>
      <c r="D67" s="133"/>
      <c r="E67" s="133"/>
      <c r="F67" s="133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29">
        <f t="shared" si="16"/>
        <v>0</v>
      </c>
      <c r="X67" s="134"/>
      <c r="Y67" s="134"/>
      <c r="Z67" s="134"/>
      <c r="AA67" s="134"/>
      <c r="AB67" s="134"/>
      <c r="AC67" s="134"/>
    </row>
    <row r="68" spans="2:29" x14ac:dyDescent="0.25">
      <c r="B68" s="135" t="s">
        <v>400</v>
      </c>
      <c r="C68" s="136"/>
      <c r="D68" s="136"/>
      <c r="E68" s="136"/>
      <c r="F68" s="136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>
        <f t="shared" si="16"/>
        <v>0</v>
      </c>
      <c r="X68" s="129"/>
      <c r="Y68" s="129"/>
      <c r="Z68" s="129"/>
      <c r="AA68" s="129"/>
      <c r="AB68" s="129"/>
      <c r="AC68" s="129"/>
    </row>
    <row r="69" spans="2:29" x14ac:dyDescent="0.25">
      <c r="B69" s="137"/>
      <c r="C69" s="138"/>
      <c r="D69" s="138"/>
      <c r="E69" s="138"/>
      <c r="F69" s="138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29">
        <f t="shared" si="16"/>
        <v>0</v>
      </c>
      <c r="X69" s="139"/>
      <c r="Y69" s="139"/>
      <c r="Z69" s="139"/>
      <c r="AA69" s="139"/>
      <c r="AB69" s="139"/>
      <c r="AC69" s="139"/>
    </row>
    <row r="70" spans="2:29" x14ac:dyDescent="0.25">
      <c r="B70" s="109"/>
      <c r="C70" s="109"/>
      <c r="D70" s="109"/>
      <c r="E70" s="109"/>
      <c r="F70" s="109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29">
        <f t="shared" si="16"/>
        <v>0</v>
      </c>
      <c r="X70" s="110"/>
      <c r="Y70" s="110"/>
      <c r="Z70" s="110"/>
      <c r="AA70" s="110"/>
      <c r="AB70" s="110"/>
      <c r="AC70" s="110"/>
    </row>
    <row r="71" spans="2:29" ht="30" x14ac:dyDescent="0.25">
      <c r="B71" s="100" t="s">
        <v>127</v>
      </c>
      <c r="C71" s="115" t="s">
        <v>104</v>
      </c>
      <c r="D71" s="116" t="s">
        <v>105</v>
      </c>
      <c r="E71" s="117" t="s">
        <v>106</v>
      </c>
      <c r="F71" s="117"/>
      <c r="G71" s="118" t="s">
        <v>108</v>
      </c>
      <c r="H71" s="118" t="s">
        <v>108</v>
      </c>
      <c r="I71" s="118" t="s">
        <v>108</v>
      </c>
      <c r="J71" s="118" t="s">
        <v>108</v>
      </c>
      <c r="K71" s="118" t="s">
        <v>108</v>
      </c>
      <c r="L71" s="118" t="s">
        <v>108</v>
      </c>
      <c r="M71" s="118" t="s">
        <v>108</v>
      </c>
      <c r="N71" s="118" t="s">
        <v>108</v>
      </c>
      <c r="O71" s="118" t="s">
        <v>108</v>
      </c>
      <c r="P71" s="118" t="s">
        <v>108</v>
      </c>
      <c r="Q71" s="118" t="s">
        <v>108</v>
      </c>
      <c r="R71" s="118" t="s">
        <v>108</v>
      </c>
      <c r="S71" s="118" t="s">
        <v>108</v>
      </c>
      <c r="T71" s="118" t="s">
        <v>108</v>
      </c>
      <c r="U71" s="118" t="s">
        <v>108</v>
      </c>
      <c r="V71" s="118" t="s">
        <v>108</v>
      </c>
      <c r="W71" s="129"/>
      <c r="X71" s="118"/>
      <c r="Y71" s="118" t="s">
        <v>108</v>
      </c>
      <c r="Z71" s="118" t="s">
        <v>108</v>
      </c>
      <c r="AA71" s="118" t="s">
        <v>108</v>
      </c>
      <c r="AB71" s="118" t="s">
        <v>108</v>
      </c>
      <c r="AC71" s="118" t="s">
        <v>108</v>
      </c>
    </row>
    <row r="72" spans="2:29" x14ac:dyDescent="0.25">
      <c r="B72" s="140" t="s">
        <v>139</v>
      </c>
      <c r="C72" s="141"/>
      <c r="D72" s="141"/>
      <c r="E72" s="141"/>
      <c r="F72" s="141"/>
      <c r="G72" s="142">
        <f t="shared" ref="G72" si="23">+SUM(G73:G75)</f>
        <v>0</v>
      </c>
      <c r="H72" s="142">
        <f t="shared" ref="H72" si="24">+SUM(H73:H75)</f>
        <v>0</v>
      </c>
      <c r="I72" s="142">
        <f t="shared" ref="I72:M72" si="25">+SUM(I73:I75)</f>
        <v>0</v>
      </c>
      <c r="J72" s="142">
        <f t="shared" si="25"/>
        <v>0</v>
      </c>
      <c r="K72" s="142">
        <f t="shared" si="25"/>
        <v>0</v>
      </c>
      <c r="L72" s="142">
        <f t="shared" si="25"/>
        <v>0</v>
      </c>
      <c r="M72" s="142">
        <f t="shared" si="25"/>
        <v>0</v>
      </c>
      <c r="N72" s="142">
        <f>+SUM(N73:N75)</f>
        <v>0</v>
      </c>
      <c r="O72" s="142">
        <f>+SUM(O73:O87)</f>
        <v>0</v>
      </c>
      <c r="P72" s="142">
        <f t="shared" ref="P72:AC72" si="26">+SUM(P73:P87)</f>
        <v>0</v>
      </c>
      <c r="Q72" s="142">
        <f t="shared" si="26"/>
        <v>331128</v>
      </c>
      <c r="R72" s="142">
        <f t="shared" si="26"/>
        <v>469098</v>
      </c>
      <c r="S72" s="142">
        <f t="shared" si="26"/>
        <v>469098</v>
      </c>
      <c r="T72" s="142">
        <f t="shared" si="26"/>
        <v>469098</v>
      </c>
      <c r="U72" s="142">
        <f t="shared" si="26"/>
        <v>469098</v>
      </c>
      <c r="V72" s="142">
        <f t="shared" si="26"/>
        <v>469098</v>
      </c>
      <c r="W72" s="129">
        <f t="shared" si="16"/>
        <v>0</v>
      </c>
      <c r="X72" s="142"/>
      <c r="Y72" s="142">
        <f t="shared" si="26"/>
        <v>469098</v>
      </c>
      <c r="Z72" s="142">
        <f t="shared" si="26"/>
        <v>469098</v>
      </c>
      <c r="AA72" s="142">
        <f t="shared" si="26"/>
        <v>469098</v>
      </c>
      <c r="AB72" s="142">
        <f t="shared" si="26"/>
        <v>469098</v>
      </c>
      <c r="AC72" s="142">
        <f t="shared" si="26"/>
        <v>469098</v>
      </c>
    </row>
    <row r="73" spans="2:29" x14ac:dyDescent="0.25">
      <c r="B73" s="133" t="s">
        <v>140</v>
      </c>
      <c r="C73" s="133"/>
      <c r="D73" s="133"/>
      <c r="E73" s="133"/>
      <c r="F73" s="133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29">
        <f t="shared" si="16"/>
        <v>0</v>
      </c>
      <c r="X73" s="134"/>
      <c r="Y73" s="134"/>
      <c r="Z73" s="134"/>
      <c r="AA73" s="134"/>
      <c r="AB73" s="134"/>
      <c r="AC73" s="134"/>
    </row>
    <row r="74" spans="2:29" x14ac:dyDescent="0.25">
      <c r="B74" s="135" t="s">
        <v>140</v>
      </c>
      <c r="C74" s="126">
        <v>2020</v>
      </c>
      <c r="D74" s="143">
        <v>54</v>
      </c>
      <c r="E74" s="136">
        <v>0.35</v>
      </c>
      <c r="F74" s="136"/>
      <c r="G74" s="135"/>
      <c r="H74" s="135"/>
      <c r="I74" s="135"/>
      <c r="J74" s="129"/>
      <c r="K74" s="129"/>
      <c r="L74" s="129"/>
      <c r="M74" s="129"/>
      <c r="N74" s="129"/>
      <c r="O74" s="129"/>
      <c r="P74" s="129"/>
      <c r="Q74" s="129">
        <f>+$D74*8760*$E74</f>
        <v>165564</v>
      </c>
      <c r="R74" s="129">
        <f t="shared" ref="R74:AC78" si="27">+$D74*8760*$E74</f>
        <v>165564</v>
      </c>
      <c r="S74" s="129">
        <f t="shared" si="27"/>
        <v>165564</v>
      </c>
      <c r="T74" s="129">
        <f t="shared" si="27"/>
        <v>165564</v>
      </c>
      <c r="U74" s="129">
        <f t="shared" si="27"/>
        <v>165564</v>
      </c>
      <c r="V74" s="129">
        <f t="shared" si="27"/>
        <v>165564</v>
      </c>
      <c r="W74" s="129">
        <f t="shared" si="16"/>
        <v>0</v>
      </c>
      <c r="X74" s="129"/>
      <c r="Y74" s="129">
        <f t="shared" si="27"/>
        <v>165564</v>
      </c>
      <c r="Z74" s="129">
        <f t="shared" si="27"/>
        <v>165564</v>
      </c>
      <c r="AA74" s="129">
        <f t="shared" si="27"/>
        <v>165564</v>
      </c>
      <c r="AB74" s="129">
        <f t="shared" si="27"/>
        <v>165564</v>
      </c>
      <c r="AC74" s="129">
        <f t="shared" si="27"/>
        <v>165564</v>
      </c>
    </row>
    <row r="75" spans="2:29" x14ac:dyDescent="0.25">
      <c r="B75" s="133" t="s">
        <v>141</v>
      </c>
      <c r="C75" s="133"/>
      <c r="D75" s="144"/>
      <c r="E75" s="144"/>
      <c r="F75" s="14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29">
        <f t="shared" si="16"/>
        <v>0</v>
      </c>
      <c r="X75" s="134"/>
      <c r="Y75" s="134"/>
      <c r="Z75" s="134"/>
      <c r="AA75" s="134"/>
      <c r="AB75" s="134"/>
      <c r="AC75" s="134"/>
    </row>
    <row r="76" spans="2:29" x14ac:dyDescent="0.25">
      <c r="B76" s="135" t="s">
        <v>141</v>
      </c>
      <c r="C76" s="126">
        <v>2021</v>
      </c>
      <c r="D76" s="143">
        <v>24</v>
      </c>
      <c r="E76" s="136">
        <v>0.35</v>
      </c>
      <c r="F76" s="136"/>
      <c r="G76" s="135"/>
      <c r="H76" s="135"/>
      <c r="I76" s="135"/>
      <c r="J76" s="129"/>
      <c r="K76" s="129"/>
      <c r="L76" s="129"/>
      <c r="M76" s="129"/>
      <c r="N76" s="129"/>
      <c r="O76" s="129"/>
      <c r="P76" s="129"/>
      <c r="Q76" s="129"/>
      <c r="R76" s="129">
        <f>+$D76*8760*$E76</f>
        <v>73584</v>
      </c>
      <c r="S76" s="129">
        <f t="shared" si="27"/>
        <v>73584</v>
      </c>
      <c r="T76" s="129">
        <f t="shared" si="27"/>
        <v>73584</v>
      </c>
      <c r="U76" s="129">
        <f t="shared" si="27"/>
        <v>73584</v>
      </c>
      <c r="V76" s="129">
        <f t="shared" si="27"/>
        <v>73584</v>
      </c>
      <c r="W76" s="129">
        <f t="shared" si="16"/>
        <v>0</v>
      </c>
      <c r="X76" s="129"/>
      <c r="Y76" s="129">
        <f t="shared" si="27"/>
        <v>73584</v>
      </c>
      <c r="Z76" s="129">
        <f t="shared" si="27"/>
        <v>73584</v>
      </c>
      <c r="AA76" s="129">
        <f t="shared" si="27"/>
        <v>73584</v>
      </c>
      <c r="AB76" s="129">
        <f t="shared" si="27"/>
        <v>73584</v>
      </c>
      <c r="AC76" s="129">
        <f t="shared" si="27"/>
        <v>73584</v>
      </c>
    </row>
    <row r="77" spans="2:29" x14ac:dyDescent="0.25">
      <c r="B77" s="133" t="s">
        <v>142</v>
      </c>
      <c r="C77" s="133"/>
      <c r="D77" s="144"/>
      <c r="E77" s="144"/>
      <c r="F77" s="14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29">
        <f t="shared" si="16"/>
        <v>0</v>
      </c>
      <c r="X77" s="134"/>
      <c r="Y77" s="134"/>
      <c r="Z77" s="134"/>
      <c r="AA77" s="134"/>
      <c r="AB77" s="134"/>
      <c r="AC77" s="134"/>
    </row>
    <row r="78" spans="2:29" x14ac:dyDescent="0.25">
      <c r="B78" s="135" t="s">
        <v>142</v>
      </c>
      <c r="C78" s="126">
        <v>2020</v>
      </c>
      <c r="D78" s="143">
        <v>39.6</v>
      </c>
      <c r="E78" s="136">
        <v>0.35</v>
      </c>
      <c r="F78" s="136"/>
      <c r="G78" s="135"/>
      <c r="H78" s="135"/>
      <c r="I78" s="135"/>
      <c r="J78" s="129"/>
      <c r="K78" s="129"/>
      <c r="L78" s="129"/>
      <c r="M78" s="129"/>
      <c r="N78" s="129"/>
      <c r="O78" s="129"/>
      <c r="P78" s="129"/>
      <c r="Q78" s="129">
        <f>+$D78*8760*$E78</f>
        <v>121413.59999999999</v>
      </c>
      <c r="R78" s="129">
        <f t="shared" si="27"/>
        <v>121413.59999999999</v>
      </c>
      <c r="S78" s="129">
        <f t="shared" si="27"/>
        <v>121413.59999999999</v>
      </c>
      <c r="T78" s="129">
        <f t="shared" si="27"/>
        <v>121413.59999999999</v>
      </c>
      <c r="U78" s="129">
        <f t="shared" si="27"/>
        <v>121413.59999999999</v>
      </c>
      <c r="V78" s="129">
        <f t="shared" si="27"/>
        <v>121413.59999999999</v>
      </c>
      <c r="W78" s="129">
        <f t="shared" si="16"/>
        <v>0</v>
      </c>
      <c r="X78" s="129"/>
      <c r="Y78" s="129">
        <f t="shared" si="27"/>
        <v>121413.59999999999</v>
      </c>
      <c r="Z78" s="129">
        <f t="shared" si="27"/>
        <v>121413.59999999999</v>
      </c>
      <c r="AA78" s="129">
        <f t="shared" si="27"/>
        <v>121413.59999999999</v>
      </c>
      <c r="AB78" s="129">
        <f t="shared" si="27"/>
        <v>121413.59999999999</v>
      </c>
      <c r="AC78" s="129">
        <f t="shared" si="27"/>
        <v>121413.59999999999</v>
      </c>
    </row>
    <row r="79" spans="2:29" x14ac:dyDescent="0.25">
      <c r="B79" s="133" t="s">
        <v>119</v>
      </c>
      <c r="C79" s="133"/>
      <c r="D79" s="133"/>
      <c r="E79" s="133"/>
      <c r="F79" s="133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29">
        <f t="shared" si="16"/>
        <v>0</v>
      </c>
      <c r="X79" s="134"/>
      <c r="Y79" s="134"/>
      <c r="Z79" s="134"/>
      <c r="AA79" s="134"/>
      <c r="AB79" s="134"/>
      <c r="AC79" s="134"/>
    </row>
    <row r="80" spans="2:29" x14ac:dyDescent="0.25">
      <c r="B80" s="135" t="s">
        <v>143</v>
      </c>
      <c r="C80" s="136">
        <v>2020</v>
      </c>
      <c r="D80" s="136">
        <v>14.4</v>
      </c>
      <c r="E80" s="136">
        <v>0.35</v>
      </c>
      <c r="F80" s="136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>
        <f t="shared" ref="Q80:AC81" si="28">+$D80*8760*$E80</f>
        <v>44150.399999999994</v>
      </c>
      <c r="R80" s="129">
        <f t="shared" si="28"/>
        <v>44150.399999999994</v>
      </c>
      <c r="S80" s="129">
        <f t="shared" si="28"/>
        <v>44150.399999999994</v>
      </c>
      <c r="T80" s="129">
        <f t="shared" si="28"/>
        <v>44150.399999999994</v>
      </c>
      <c r="U80" s="129">
        <f t="shared" si="28"/>
        <v>44150.399999999994</v>
      </c>
      <c r="V80" s="129">
        <f t="shared" si="28"/>
        <v>44150.399999999994</v>
      </c>
      <c r="W80" s="129">
        <f t="shared" si="16"/>
        <v>0</v>
      </c>
      <c r="X80" s="129"/>
      <c r="Y80" s="129">
        <f t="shared" si="28"/>
        <v>44150.399999999994</v>
      </c>
      <c r="Z80" s="129">
        <f t="shared" si="28"/>
        <v>44150.399999999994</v>
      </c>
      <c r="AA80" s="129">
        <f t="shared" si="28"/>
        <v>44150.399999999994</v>
      </c>
      <c r="AB80" s="129">
        <f t="shared" si="28"/>
        <v>44150.399999999994</v>
      </c>
      <c r="AC80" s="129">
        <f t="shared" si="28"/>
        <v>44150.399999999994</v>
      </c>
    </row>
    <row r="81" spans="2:29" x14ac:dyDescent="0.25">
      <c r="B81" s="135" t="s">
        <v>144</v>
      </c>
      <c r="C81" s="136">
        <v>2021</v>
      </c>
      <c r="D81" s="136">
        <v>21</v>
      </c>
      <c r="E81" s="136">
        <v>0.35</v>
      </c>
      <c r="F81" s="136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>
        <f t="shared" si="28"/>
        <v>64385.999999999993</v>
      </c>
      <c r="S81" s="129">
        <f t="shared" si="28"/>
        <v>64385.999999999993</v>
      </c>
      <c r="T81" s="129">
        <f t="shared" si="28"/>
        <v>64385.999999999993</v>
      </c>
      <c r="U81" s="129">
        <f t="shared" si="28"/>
        <v>64385.999999999993</v>
      </c>
      <c r="V81" s="129">
        <f t="shared" si="28"/>
        <v>64385.999999999993</v>
      </c>
      <c r="W81" s="129">
        <f t="shared" si="16"/>
        <v>0</v>
      </c>
      <c r="X81" s="129"/>
      <c r="Y81" s="129">
        <f t="shared" si="28"/>
        <v>64385.999999999993</v>
      </c>
      <c r="Z81" s="129">
        <f t="shared" si="28"/>
        <v>64385.999999999993</v>
      </c>
      <c r="AA81" s="129">
        <f t="shared" si="28"/>
        <v>64385.999999999993</v>
      </c>
      <c r="AB81" s="129">
        <f t="shared" si="28"/>
        <v>64385.999999999993</v>
      </c>
      <c r="AC81" s="129">
        <f t="shared" si="28"/>
        <v>64385.999999999993</v>
      </c>
    </row>
    <row r="82" spans="2:29" x14ac:dyDescent="0.25">
      <c r="B82" s="133" t="s">
        <v>145</v>
      </c>
      <c r="C82" s="133"/>
      <c r="D82" s="133"/>
      <c r="E82" s="133"/>
      <c r="F82" s="133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29">
        <f t="shared" si="16"/>
        <v>0</v>
      </c>
      <c r="X82" s="134"/>
      <c r="Y82" s="134"/>
      <c r="Z82" s="134"/>
      <c r="AA82" s="134"/>
      <c r="AB82" s="134"/>
      <c r="AC82" s="134"/>
    </row>
    <row r="83" spans="2:29" x14ac:dyDescent="0.25">
      <c r="B83" s="135" t="s">
        <v>145</v>
      </c>
      <c r="C83" s="136"/>
      <c r="D83" s="143"/>
      <c r="E83" s="136"/>
      <c r="F83" s="136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>
        <f t="shared" si="16"/>
        <v>0</v>
      </c>
      <c r="X83" s="129"/>
      <c r="Y83" s="129"/>
      <c r="Z83" s="129"/>
      <c r="AA83" s="129"/>
      <c r="AB83" s="129"/>
      <c r="AC83" s="129"/>
    </row>
    <row r="84" spans="2:29" x14ac:dyDescent="0.25">
      <c r="B84" s="133" t="s">
        <v>146</v>
      </c>
      <c r="C84" s="133"/>
      <c r="D84" s="133"/>
      <c r="E84" s="133"/>
      <c r="F84" s="133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29">
        <f t="shared" si="16"/>
        <v>0</v>
      </c>
      <c r="X84" s="134"/>
      <c r="Y84" s="134"/>
      <c r="Z84" s="134"/>
      <c r="AA84" s="134"/>
      <c r="AB84" s="134"/>
      <c r="AC84" s="134"/>
    </row>
    <row r="85" spans="2:29" x14ac:dyDescent="0.25">
      <c r="B85" s="135" t="s">
        <v>146</v>
      </c>
      <c r="C85" s="136"/>
      <c r="D85" s="143"/>
      <c r="E85" s="136"/>
      <c r="F85" s="136"/>
      <c r="G85" s="129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>
        <f t="shared" si="16"/>
        <v>0</v>
      </c>
      <c r="X85" s="129"/>
      <c r="Y85" s="129"/>
      <c r="Z85" s="129"/>
      <c r="AA85" s="129"/>
      <c r="AB85" s="129"/>
      <c r="AC85" s="129"/>
    </row>
    <row r="86" spans="2:29" x14ac:dyDescent="0.25">
      <c r="B86" s="133" t="s">
        <v>147</v>
      </c>
      <c r="C86" s="133"/>
      <c r="D86" s="133"/>
      <c r="E86" s="133"/>
      <c r="F86" s="133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29">
        <f t="shared" si="16"/>
        <v>0</v>
      </c>
      <c r="X86" s="134"/>
      <c r="Y86" s="134"/>
      <c r="Z86" s="134"/>
      <c r="AA86" s="134"/>
      <c r="AB86" s="134"/>
      <c r="AC86" s="134"/>
    </row>
    <row r="87" spans="2:29" x14ac:dyDescent="0.25">
      <c r="B87" s="135" t="s">
        <v>147</v>
      </c>
      <c r="C87" s="136"/>
      <c r="D87" s="143"/>
      <c r="E87" s="136"/>
      <c r="F87" s="136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>
        <f t="shared" si="16"/>
        <v>0</v>
      </c>
      <c r="X87" s="129"/>
      <c r="Y87" s="129"/>
      <c r="Z87" s="129"/>
      <c r="AA87" s="129"/>
      <c r="AB87" s="129"/>
      <c r="AC87" s="129"/>
    </row>
    <row r="88" spans="2:29" x14ac:dyDescent="0.25">
      <c r="B88" s="109"/>
      <c r="C88" s="109"/>
      <c r="D88" s="109"/>
      <c r="E88" s="109"/>
      <c r="F88" s="109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29">
        <f t="shared" si="16"/>
        <v>0</v>
      </c>
      <c r="X88" s="110"/>
      <c r="Y88" s="110"/>
      <c r="Z88" s="110"/>
      <c r="AA88" s="110"/>
      <c r="AB88" s="110"/>
      <c r="AC88" s="110"/>
    </row>
    <row r="89" spans="2:29" ht="30" x14ac:dyDescent="0.25">
      <c r="B89" s="100" t="s">
        <v>127</v>
      </c>
      <c r="C89" s="115" t="s">
        <v>104</v>
      </c>
      <c r="D89" s="116" t="s">
        <v>105</v>
      </c>
      <c r="E89" s="117" t="s">
        <v>106</v>
      </c>
      <c r="F89" s="117"/>
      <c r="G89" s="118" t="s">
        <v>108</v>
      </c>
      <c r="H89" s="118" t="s">
        <v>108</v>
      </c>
      <c r="I89" s="118" t="s">
        <v>108</v>
      </c>
      <c r="J89" s="118" t="s">
        <v>108</v>
      </c>
      <c r="K89" s="118" t="s">
        <v>108</v>
      </c>
      <c r="L89" s="118" t="s">
        <v>108</v>
      </c>
      <c r="M89" s="118" t="s">
        <v>108</v>
      </c>
      <c r="N89" s="118" t="s">
        <v>108</v>
      </c>
      <c r="O89" s="118" t="s">
        <v>108</v>
      </c>
      <c r="P89" s="118" t="s">
        <v>108</v>
      </c>
      <c r="Q89" s="118" t="s">
        <v>108</v>
      </c>
      <c r="R89" s="118" t="s">
        <v>108</v>
      </c>
      <c r="S89" s="118" t="s">
        <v>108</v>
      </c>
      <c r="T89" s="118" t="s">
        <v>108</v>
      </c>
      <c r="U89" s="118" t="s">
        <v>108</v>
      </c>
      <c r="V89" s="118" t="s">
        <v>108</v>
      </c>
      <c r="W89" s="129"/>
      <c r="X89" s="118"/>
      <c r="Y89" s="118" t="s">
        <v>108</v>
      </c>
      <c r="Z89" s="118" t="s">
        <v>108</v>
      </c>
      <c r="AA89" s="118" t="s">
        <v>108</v>
      </c>
      <c r="AB89" s="118" t="s">
        <v>108</v>
      </c>
      <c r="AC89" s="118" t="s">
        <v>108</v>
      </c>
    </row>
    <row r="90" spans="2:29" x14ac:dyDescent="0.25">
      <c r="B90" s="140" t="s">
        <v>148</v>
      </c>
      <c r="C90" s="141"/>
      <c r="D90" s="141"/>
      <c r="E90" s="141"/>
      <c r="F90" s="141"/>
      <c r="G90" s="142">
        <f t="shared" ref="G90:N90" si="29">+SUM(G91:G95)</f>
        <v>0</v>
      </c>
      <c r="H90" s="142">
        <f t="shared" si="29"/>
        <v>0</v>
      </c>
      <c r="I90" s="142">
        <f t="shared" si="29"/>
        <v>0</v>
      </c>
      <c r="J90" s="142">
        <f t="shared" si="29"/>
        <v>0</v>
      </c>
      <c r="K90" s="142">
        <f t="shared" si="29"/>
        <v>0</v>
      </c>
      <c r="L90" s="142">
        <f t="shared" si="29"/>
        <v>0</v>
      </c>
      <c r="M90" s="142">
        <f t="shared" si="29"/>
        <v>0</v>
      </c>
      <c r="N90" s="142">
        <f t="shared" si="29"/>
        <v>0</v>
      </c>
      <c r="O90" s="142">
        <f>+SUM(O91:O104)</f>
        <v>136656</v>
      </c>
      <c r="P90" s="142">
        <f t="shared" ref="P90:AC90" si="30">+SUM(P91:P104)</f>
        <v>346896</v>
      </c>
      <c r="Q90" s="142">
        <f t="shared" si="30"/>
        <v>346896</v>
      </c>
      <c r="R90" s="142">
        <f t="shared" si="30"/>
        <v>346896</v>
      </c>
      <c r="S90" s="142">
        <f t="shared" si="30"/>
        <v>346896</v>
      </c>
      <c r="T90" s="142">
        <f t="shared" si="30"/>
        <v>346896</v>
      </c>
      <c r="U90" s="142">
        <f t="shared" si="30"/>
        <v>346896</v>
      </c>
      <c r="V90" s="142">
        <f t="shared" si="30"/>
        <v>346896</v>
      </c>
      <c r="W90" s="129">
        <f t="shared" si="16"/>
        <v>0</v>
      </c>
      <c r="X90" s="142"/>
      <c r="Y90" s="142">
        <f t="shared" si="30"/>
        <v>346896</v>
      </c>
      <c r="Z90" s="142">
        <f t="shared" si="30"/>
        <v>346896</v>
      </c>
      <c r="AA90" s="142">
        <f t="shared" si="30"/>
        <v>346896</v>
      </c>
      <c r="AB90" s="142">
        <f t="shared" si="30"/>
        <v>346896</v>
      </c>
      <c r="AC90" s="142">
        <f t="shared" si="30"/>
        <v>346896</v>
      </c>
    </row>
    <row r="91" spans="2:29" x14ac:dyDescent="0.25">
      <c r="B91" s="133" t="s">
        <v>149</v>
      </c>
      <c r="C91" s="133"/>
      <c r="D91" s="133"/>
      <c r="E91" s="133"/>
      <c r="F91" s="133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29">
        <f t="shared" si="16"/>
        <v>0</v>
      </c>
      <c r="X91" s="134"/>
      <c r="Y91" s="134"/>
      <c r="Z91" s="134"/>
      <c r="AA91" s="134"/>
      <c r="AB91" s="134"/>
      <c r="AC91" s="134"/>
    </row>
    <row r="92" spans="2:29" x14ac:dyDescent="0.25">
      <c r="B92" s="135" t="s">
        <v>150</v>
      </c>
      <c r="C92" s="136">
        <v>2019</v>
      </c>
      <c r="D92" s="136">
        <v>50</v>
      </c>
      <c r="E92" s="136">
        <v>0.24</v>
      </c>
      <c r="F92" s="136"/>
      <c r="G92" s="129"/>
      <c r="H92" s="129"/>
      <c r="I92" s="129"/>
      <c r="J92" s="129"/>
      <c r="K92" s="129"/>
      <c r="L92" s="129"/>
      <c r="M92" s="129"/>
      <c r="N92" s="129"/>
      <c r="O92" s="129"/>
      <c r="P92" s="129">
        <f t="shared" ref="P92:AC94" si="31">+$D92*8760*$E92</f>
        <v>105120</v>
      </c>
      <c r="Q92" s="129">
        <f t="shared" si="31"/>
        <v>105120</v>
      </c>
      <c r="R92" s="129">
        <f t="shared" si="31"/>
        <v>105120</v>
      </c>
      <c r="S92" s="129">
        <f t="shared" si="31"/>
        <v>105120</v>
      </c>
      <c r="T92" s="129">
        <f t="shared" si="31"/>
        <v>105120</v>
      </c>
      <c r="U92" s="129">
        <f t="shared" si="31"/>
        <v>105120</v>
      </c>
      <c r="V92" s="129">
        <f t="shared" si="31"/>
        <v>105120</v>
      </c>
      <c r="W92" s="129">
        <f t="shared" si="16"/>
        <v>0</v>
      </c>
      <c r="X92" s="129"/>
      <c r="Y92" s="129">
        <f t="shared" si="31"/>
        <v>105120</v>
      </c>
      <c r="Z92" s="129">
        <f t="shared" si="31"/>
        <v>105120</v>
      </c>
      <c r="AA92" s="129">
        <f t="shared" si="31"/>
        <v>105120</v>
      </c>
      <c r="AB92" s="129">
        <f t="shared" si="31"/>
        <v>105120</v>
      </c>
      <c r="AC92" s="129">
        <f t="shared" si="31"/>
        <v>105120</v>
      </c>
    </row>
    <row r="93" spans="2:29" x14ac:dyDescent="0.25">
      <c r="B93" s="133" t="s">
        <v>149</v>
      </c>
      <c r="C93" s="133"/>
      <c r="D93" s="133"/>
      <c r="E93" s="133"/>
      <c r="F93" s="133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29">
        <f t="shared" si="16"/>
        <v>0</v>
      </c>
      <c r="X93" s="134"/>
      <c r="Y93" s="134"/>
      <c r="Z93" s="134"/>
      <c r="AA93" s="134"/>
      <c r="AB93" s="134"/>
      <c r="AC93" s="134"/>
    </row>
    <row r="94" spans="2:29" x14ac:dyDescent="0.25">
      <c r="B94" s="135" t="s">
        <v>150</v>
      </c>
      <c r="C94" s="136">
        <v>2019</v>
      </c>
      <c r="D94" s="136">
        <v>50</v>
      </c>
      <c r="E94" s="136">
        <v>0.24</v>
      </c>
      <c r="F94" s="136"/>
      <c r="G94" s="129"/>
      <c r="H94" s="129"/>
      <c r="I94" s="129"/>
      <c r="J94" s="129"/>
      <c r="K94" s="129"/>
      <c r="L94" s="129"/>
      <c r="M94" s="129"/>
      <c r="N94" s="129"/>
      <c r="O94" s="129"/>
      <c r="P94" s="129">
        <f t="shared" si="31"/>
        <v>105120</v>
      </c>
      <c r="Q94" s="129">
        <f t="shared" si="31"/>
        <v>105120</v>
      </c>
      <c r="R94" s="129">
        <f t="shared" si="31"/>
        <v>105120</v>
      </c>
      <c r="S94" s="129">
        <f t="shared" si="31"/>
        <v>105120</v>
      </c>
      <c r="T94" s="129">
        <f t="shared" si="31"/>
        <v>105120</v>
      </c>
      <c r="U94" s="129">
        <f t="shared" si="31"/>
        <v>105120</v>
      </c>
      <c r="V94" s="129">
        <f t="shared" si="31"/>
        <v>105120</v>
      </c>
      <c r="W94" s="129">
        <f t="shared" si="16"/>
        <v>0</v>
      </c>
      <c r="X94" s="129"/>
      <c r="Y94" s="129">
        <f t="shared" si="31"/>
        <v>105120</v>
      </c>
      <c r="Z94" s="129">
        <f t="shared" si="31"/>
        <v>105120</v>
      </c>
      <c r="AA94" s="129">
        <f t="shared" si="31"/>
        <v>105120</v>
      </c>
      <c r="AB94" s="129">
        <f t="shared" si="31"/>
        <v>105120</v>
      </c>
      <c r="AC94" s="129">
        <f t="shared" si="31"/>
        <v>105120</v>
      </c>
    </row>
    <row r="95" spans="2:29" x14ac:dyDescent="0.25">
      <c r="B95" s="133" t="s">
        <v>151</v>
      </c>
      <c r="C95" s="133"/>
      <c r="D95" s="133"/>
      <c r="E95" s="133"/>
      <c r="F95" s="133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29">
        <f t="shared" ref="W95:W158" si="32">V95*F95</f>
        <v>0</v>
      </c>
      <c r="X95" s="134"/>
      <c r="Y95" s="134"/>
      <c r="Z95" s="134"/>
      <c r="AA95" s="134"/>
      <c r="AB95" s="134"/>
      <c r="AC95" s="134"/>
    </row>
    <row r="96" spans="2:29" x14ac:dyDescent="0.25">
      <c r="B96" s="135" t="s">
        <v>151</v>
      </c>
      <c r="C96" s="126">
        <v>2018</v>
      </c>
      <c r="D96" s="143">
        <v>60</v>
      </c>
      <c r="E96" s="136">
        <v>0.24</v>
      </c>
      <c r="F96" s="136"/>
      <c r="G96" s="135"/>
      <c r="H96" s="135"/>
      <c r="I96" s="135"/>
      <c r="J96" s="129"/>
      <c r="K96" s="129"/>
      <c r="L96" s="129"/>
      <c r="M96" s="129"/>
      <c r="N96" s="129"/>
      <c r="O96" s="129">
        <f t="shared" ref="O96:AC96" si="33">+$D96*8760*$E96</f>
        <v>126144</v>
      </c>
      <c r="P96" s="129">
        <f t="shared" si="33"/>
        <v>126144</v>
      </c>
      <c r="Q96" s="129">
        <f t="shared" si="33"/>
        <v>126144</v>
      </c>
      <c r="R96" s="129">
        <f t="shared" si="33"/>
        <v>126144</v>
      </c>
      <c r="S96" s="129">
        <f t="shared" si="33"/>
        <v>126144</v>
      </c>
      <c r="T96" s="129">
        <f t="shared" si="33"/>
        <v>126144</v>
      </c>
      <c r="U96" s="129">
        <f t="shared" si="33"/>
        <v>126144</v>
      </c>
      <c r="V96" s="129">
        <f t="shared" si="33"/>
        <v>126144</v>
      </c>
      <c r="W96" s="129">
        <f t="shared" si="32"/>
        <v>0</v>
      </c>
      <c r="X96" s="129"/>
      <c r="Y96" s="129">
        <f t="shared" si="33"/>
        <v>126144</v>
      </c>
      <c r="Z96" s="129">
        <f t="shared" si="33"/>
        <v>126144</v>
      </c>
      <c r="AA96" s="129">
        <f t="shared" si="33"/>
        <v>126144</v>
      </c>
      <c r="AB96" s="129">
        <f t="shared" si="33"/>
        <v>126144</v>
      </c>
      <c r="AC96" s="129">
        <f t="shared" si="33"/>
        <v>126144</v>
      </c>
    </row>
    <row r="97" spans="2:29" x14ac:dyDescent="0.25">
      <c r="B97" s="133" t="s">
        <v>152</v>
      </c>
      <c r="C97" s="133"/>
      <c r="D97" s="133"/>
      <c r="E97" s="133"/>
      <c r="F97" s="133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29">
        <f t="shared" si="32"/>
        <v>0</v>
      </c>
      <c r="X97" s="134"/>
      <c r="Y97" s="134"/>
      <c r="Z97" s="134"/>
      <c r="AA97" s="134"/>
      <c r="AB97" s="134"/>
      <c r="AC97" s="134"/>
    </row>
    <row r="98" spans="2:29" x14ac:dyDescent="0.25">
      <c r="B98" s="135" t="s">
        <v>152</v>
      </c>
      <c r="C98" s="126">
        <v>2018</v>
      </c>
      <c r="D98" s="143">
        <v>5</v>
      </c>
      <c r="E98" s="136">
        <v>0.24</v>
      </c>
      <c r="F98" s="136"/>
      <c r="G98" s="135"/>
      <c r="H98" s="135"/>
      <c r="I98" s="135"/>
      <c r="J98" s="129"/>
      <c r="K98" s="129"/>
      <c r="L98" s="129"/>
      <c r="M98" s="129"/>
      <c r="N98" s="129"/>
      <c r="O98" s="129">
        <f t="shared" ref="O98:AC98" si="34">+$D98*8760*$E98</f>
        <v>10512</v>
      </c>
      <c r="P98" s="129">
        <f t="shared" si="34"/>
        <v>10512</v>
      </c>
      <c r="Q98" s="129">
        <f t="shared" si="34"/>
        <v>10512</v>
      </c>
      <c r="R98" s="129">
        <f t="shared" si="34"/>
        <v>10512</v>
      </c>
      <c r="S98" s="129">
        <f t="shared" si="34"/>
        <v>10512</v>
      </c>
      <c r="T98" s="129">
        <f t="shared" si="34"/>
        <v>10512</v>
      </c>
      <c r="U98" s="129">
        <f t="shared" si="34"/>
        <v>10512</v>
      </c>
      <c r="V98" s="129">
        <f t="shared" si="34"/>
        <v>10512</v>
      </c>
      <c r="W98" s="129">
        <f t="shared" si="32"/>
        <v>0</v>
      </c>
      <c r="X98" s="129"/>
      <c r="Y98" s="129">
        <f t="shared" si="34"/>
        <v>10512</v>
      </c>
      <c r="Z98" s="129">
        <f t="shared" si="34"/>
        <v>10512</v>
      </c>
      <c r="AA98" s="129">
        <f t="shared" si="34"/>
        <v>10512</v>
      </c>
      <c r="AB98" s="129">
        <f t="shared" si="34"/>
        <v>10512</v>
      </c>
      <c r="AC98" s="129">
        <f t="shared" si="34"/>
        <v>10512</v>
      </c>
    </row>
    <row r="99" spans="2:29" x14ac:dyDescent="0.25">
      <c r="B99" s="133" t="s">
        <v>153</v>
      </c>
      <c r="C99" s="133"/>
      <c r="D99" s="133"/>
      <c r="E99" s="133"/>
      <c r="F99" s="133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29">
        <f t="shared" si="32"/>
        <v>0</v>
      </c>
      <c r="X99" s="134"/>
      <c r="Y99" s="134"/>
      <c r="Z99" s="134"/>
      <c r="AA99" s="134"/>
      <c r="AB99" s="134"/>
      <c r="AC99" s="134"/>
    </row>
    <row r="100" spans="2:29" x14ac:dyDescent="0.25">
      <c r="B100" s="135" t="s">
        <v>153</v>
      </c>
      <c r="C100" s="136"/>
      <c r="D100" s="143"/>
      <c r="E100" s="136"/>
      <c r="F100" s="136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>
        <f t="shared" si="32"/>
        <v>0</v>
      </c>
      <c r="X100" s="129"/>
      <c r="Y100" s="129"/>
      <c r="Z100" s="129"/>
      <c r="AA100" s="129"/>
      <c r="AB100" s="129"/>
      <c r="AC100" s="129"/>
    </row>
    <row r="101" spans="2:29" x14ac:dyDescent="0.25">
      <c r="B101" s="133" t="s">
        <v>154</v>
      </c>
      <c r="C101" s="133"/>
      <c r="D101" s="133"/>
      <c r="E101" s="133"/>
      <c r="F101" s="133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29">
        <f t="shared" si="32"/>
        <v>0</v>
      </c>
      <c r="X101" s="134"/>
      <c r="Y101" s="134"/>
      <c r="Z101" s="134"/>
      <c r="AA101" s="134"/>
      <c r="AB101" s="134"/>
      <c r="AC101" s="134"/>
    </row>
    <row r="102" spans="2:29" x14ac:dyDescent="0.25">
      <c r="B102" s="135" t="s">
        <v>154</v>
      </c>
      <c r="C102" s="136"/>
      <c r="D102" s="143"/>
      <c r="E102" s="136"/>
      <c r="F102" s="136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>
        <f t="shared" si="32"/>
        <v>0</v>
      </c>
      <c r="X102" s="129"/>
      <c r="Y102" s="129"/>
      <c r="Z102" s="129"/>
      <c r="AA102" s="129"/>
      <c r="AB102" s="129"/>
      <c r="AC102" s="129"/>
    </row>
    <row r="103" spans="2:29" x14ac:dyDescent="0.25">
      <c r="B103" s="133" t="s">
        <v>401</v>
      </c>
      <c r="C103" s="133"/>
      <c r="D103" s="133"/>
      <c r="E103" s="133"/>
      <c r="F103" s="133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29">
        <f t="shared" si="32"/>
        <v>0</v>
      </c>
      <c r="X103" s="134"/>
      <c r="Y103" s="134"/>
      <c r="Z103" s="134"/>
      <c r="AA103" s="134"/>
      <c r="AB103" s="134"/>
      <c r="AC103" s="134"/>
    </row>
    <row r="104" spans="2:29" x14ac:dyDescent="0.25">
      <c r="B104" s="135" t="s">
        <v>401</v>
      </c>
      <c r="C104" s="136"/>
      <c r="D104" s="143"/>
      <c r="E104" s="136"/>
      <c r="F104" s="136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>
        <f t="shared" si="32"/>
        <v>0</v>
      </c>
      <c r="X104" s="129"/>
      <c r="Y104" s="129"/>
      <c r="Z104" s="129"/>
      <c r="AA104" s="129"/>
      <c r="AB104" s="129"/>
      <c r="AC104" s="129"/>
    </row>
    <row r="105" spans="2:29" x14ac:dyDescent="0.25">
      <c r="B105" s="109"/>
      <c r="C105" s="109"/>
      <c r="D105" s="109"/>
      <c r="E105" s="109"/>
      <c r="F105" s="109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29">
        <f t="shared" si="32"/>
        <v>0</v>
      </c>
      <c r="X105" s="110"/>
      <c r="Y105" s="110"/>
      <c r="Z105" s="110"/>
      <c r="AA105" s="110"/>
      <c r="AB105" s="110"/>
      <c r="AC105" s="110"/>
    </row>
    <row r="106" spans="2:29" ht="30" x14ac:dyDescent="0.25">
      <c r="B106" s="100" t="s">
        <v>127</v>
      </c>
      <c r="C106" s="115" t="s">
        <v>104</v>
      </c>
      <c r="D106" s="116" t="s">
        <v>105</v>
      </c>
      <c r="E106" s="117" t="s">
        <v>106</v>
      </c>
      <c r="F106" s="117"/>
      <c r="G106" s="118" t="s">
        <v>108</v>
      </c>
      <c r="H106" s="118" t="s">
        <v>108</v>
      </c>
      <c r="I106" s="118" t="s">
        <v>108</v>
      </c>
      <c r="J106" s="118" t="s">
        <v>108</v>
      </c>
      <c r="K106" s="118" t="s">
        <v>108</v>
      </c>
      <c r="L106" s="118" t="s">
        <v>108</v>
      </c>
      <c r="M106" s="118" t="s">
        <v>108</v>
      </c>
      <c r="N106" s="118" t="s">
        <v>108</v>
      </c>
      <c r="O106" s="118" t="s">
        <v>108</v>
      </c>
      <c r="P106" s="118" t="s">
        <v>108</v>
      </c>
      <c r="Q106" s="118" t="s">
        <v>108</v>
      </c>
      <c r="R106" s="118" t="s">
        <v>108</v>
      </c>
      <c r="S106" s="118" t="s">
        <v>108</v>
      </c>
      <c r="T106" s="118" t="s">
        <v>108</v>
      </c>
      <c r="U106" s="118" t="s">
        <v>108</v>
      </c>
      <c r="V106" s="118" t="s">
        <v>108</v>
      </c>
      <c r="W106" s="129"/>
      <c r="X106" s="118"/>
      <c r="Y106" s="118" t="s">
        <v>108</v>
      </c>
      <c r="Z106" s="118" t="s">
        <v>108</v>
      </c>
      <c r="AA106" s="118" t="s">
        <v>108</v>
      </c>
      <c r="AB106" s="118" t="s">
        <v>108</v>
      </c>
      <c r="AC106" s="118" t="s">
        <v>108</v>
      </c>
    </row>
    <row r="107" spans="2:29" x14ac:dyDescent="0.25">
      <c r="B107" s="140" t="s">
        <v>155</v>
      </c>
      <c r="C107" s="141"/>
      <c r="D107" s="141"/>
      <c r="E107" s="141"/>
      <c r="F107" s="141"/>
      <c r="G107" s="142">
        <f t="shared" ref="G107" si="35">+SUM(G108:G113)</f>
        <v>0</v>
      </c>
      <c r="H107" s="142">
        <f t="shared" ref="H107" si="36">+SUM(H108:H113)</f>
        <v>0</v>
      </c>
      <c r="I107" s="142">
        <f t="shared" ref="I107:M107" si="37">+SUM(I108:I113)</f>
        <v>0</v>
      </c>
      <c r="J107" s="142">
        <f t="shared" si="37"/>
        <v>0</v>
      </c>
      <c r="K107" s="142">
        <f t="shared" si="37"/>
        <v>0</v>
      </c>
      <c r="L107" s="142">
        <f t="shared" si="37"/>
        <v>0</v>
      </c>
      <c r="M107" s="142">
        <f t="shared" si="37"/>
        <v>0</v>
      </c>
      <c r="N107" s="142">
        <f>+SUM(N108:N113)</f>
        <v>0</v>
      </c>
      <c r="O107" s="142">
        <f>+SUM(O108:O111)</f>
        <v>0</v>
      </c>
      <c r="P107" s="142">
        <f t="shared" ref="P107:AC107" si="38">+SUM(P108:P111)</f>
        <v>0</v>
      </c>
      <c r="Q107" s="142">
        <f t="shared" si="38"/>
        <v>37230</v>
      </c>
      <c r="R107" s="142">
        <f t="shared" si="38"/>
        <v>37230</v>
      </c>
      <c r="S107" s="142">
        <f t="shared" si="38"/>
        <v>37230</v>
      </c>
      <c r="T107" s="142">
        <f t="shared" si="38"/>
        <v>37230</v>
      </c>
      <c r="U107" s="142">
        <f t="shared" si="38"/>
        <v>37230</v>
      </c>
      <c r="V107" s="142">
        <f t="shared" si="38"/>
        <v>37230</v>
      </c>
      <c r="W107" s="129">
        <f t="shared" si="32"/>
        <v>0</v>
      </c>
      <c r="X107" s="142"/>
      <c r="Y107" s="142">
        <f t="shared" si="38"/>
        <v>37230</v>
      </c>
      <c r="Z107" s="142">
        <f t="shared" si="38"/>
        <v>37230</v>
      </c>
      <c r="AA107" s="142">
        <f t="shared" si="38"/>
        <v>37230</v>
      </c>
      <c r="AB107" s="142">
        <f t="shared" si="38"/>
        <v>37230</v>
      </c>
      <c r="AC107" s="142">
        <f t="shared" si="38"/>
        <v>37230</v>
      </c>
    </row>
    <row r="108" spans="2:29" x14ac:dyDescent="0.25">
      <c r="B108" s="133" t="s">
        <v>156</v>
      </c>
      <c r="C108" s="133"/>
      <c r="D108" s="133"/>
      <c r="E108" s="133"/>
      <c r="F108" s="133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29">
        <f t="shared" si="32"/>
        <v>0</v>
      </c>
      <c r="X108" s="134"/>
      <c r="Y108" s="134"/>
      <c r="Z108" s="134"/>
      <c r="AA108" s="134"/>
      <c r="AB108" s="134"/>
      <c r="AC108" s="134"/>
    </row>
    <row r="109" spans="2:29" x14ac:dyDescent="0.25">
      <c r="B109" s="135" t="s">
        <v>156</v>
      </c>
      <c r="C109" s="126">
        <v>2020</v>
      </c>
      <c r="D109" s="143">
        <v>5</v>
      </c>
      <c r="E109" s="136">
        <v>0.85</v>
      </c>
      <c r="F109" s="136"/>
      <c r="G109" s="135"/>
      <c r="H109" s="135"/>
      <c r="I109" s="135"/>
      <c r="J109" s="129"/>
      <c r="K109" s="129"/>
      <c r="L109" s="129"/>
      <c r="M109" s="129"/>
      <c r="N109" s="129"/>
      <c r="O109" s="129"/>
      <c r="P109" s="129"/>
      <c r="Q109" s="129">
        <f>+$D109*8760*$E109</f>
        <v>37230</v>
      </c>
      <c r="R109" s="129">
        <f t="shared" ref="R109:AC109" si="39">+$D109*8760*$E109</f>
        <v>37230</v>
      </c>
      <c r="S109" s="129">
        <f t="shared" si="39"/>
        <v>37230</v>
      </c>
      <c r="T109" s="129">
        <f t="shared" si="39"/>
        <v>37230</v>
      </c>
      <c r="U109" s="129">
        <f t="shared" si="39"/>
        <v>37230</v>
      </c>
      <c r="V109" s="129">
        <f t="shared" si="39"/>
        <v>37230</v>
      </c>
      <c r="W109" s="129">
        <f t="shared" si="32"/>
        <v>0</v>
      </c>
      <c r="X109" s="129"/>
      <c r="Y109" s="129">
        <f t="shared" si="39"/>
        <v>37230</v>
      </c>
      <c r="Z109" s="129">
        <f t="shared" si="39"/>
        <v>37230</v>
      </c>
      <c r="AA109" s="129">
        <f t="shared" si="39"/>
        <v>37230</v>
      </c>
      <c r="AB109" s="129">
        <f t="shared" si="39"/>
        <v>37230</v>
      </c>
      <c r="AC109" s="129">
        <f t="shared" si="39"/>
        <v>37230</v>
      </c>
    </row>
    <row r="110" spans="2:29" x14ac:dyDescent="0.25">
      <c r="B110" s="133" t="s">
        <v>402</v>
      </c>
      <c r="C110" s="133"/>
      <c r="D110" s="133"/>
      <c r="E110" s="133"/>
      <c r="F110" s="133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29">
        <f t="shared" si="32"/>
        <v>0</v>
      </c>
      <c r="X110" s="134"/>
      <c r="Y110" s="134"/>
      <c r="Z110" s="134"/>
      <c r="AA110" s="134"/>
      <c r="AB110" s="134"/>
      <c r="AC110" s="134"/>
    </row>
    <row r="111" spans="2:29" x14ac:dyDescent="0.25">
      <c r="B111" s="135" t="s">
        <v>402</v>
      </c>
      <c r="C111" s="126"/>
      <c r="D111" s="143"/>
      <c r="E111" s="136"/>
      <c r="F111" s="136"/>
      <c r="G111" s="135"/>
      <c r="H111" s="135"/>
      <c r="I111" s="135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>
        <f t="shared" si="32"/>
        <v>0</v>
      </c>
      <c r="X111" s="129"/>
      <c r="Y111" s="129"/>
      <c r="Z111" s="129"/>
      <c r="AA111" s="129"/>
      <c r="AB111" s="129"/>
      <c r="AC111" s="129"/>
    </row>
    <row r="112" spans="2:29" x14ac:dyDescent="0.25">
      <c r="B112" s="137"/>
      <c r="C112" s="145"/>
      <c r="D112" s="146"/>
      <c r="E112" s="138"/>
      <c r="F112" s="138"/>
      <c r="G112" s="137"/>
      <c r="H112" s="137"/>
      <c r="I112" s="137"/>
      <c r="J112" s="139"/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29">
        <f t="shared" si="32"/>
        <v>0</v>
      </c>
      <c r="X112" s="139"/>
      <c r="Y112" s="139"/>
      <c r="Z112" s="139"/>
      <c r="AA112" s="139"/>
      <c r="AB112" s="139"/>
      <c r="AC112" s="139"/>
    </row>
    <row r="113" spans="2:30" x14ac:dyDescent="0.25">
      <c r="B113" s="109"/>
      <c r="C113" s="109"/>
      <c r="D113" s="109"/>
      <c r="E113" s="109"/>
      <c r="F113" s="109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29">
        <f t="shared" si="32"/>
        <v>0</v>
      </c>
      <c r="X113" s="110"/>
      <c r="Y113" s="110"/>
      <c r="Z113" s="110"/>
      <c r="AA113" s="110"/>
      <c r="AB113" s="110"/>
      <c r="AC113" s="110"/>
    </row>
    <row r="114" spans="2:30" x14ac:dyDescent="0.25">
      <c r="B114" s="112" t="s">
        <v>158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29">
        <f t="shared" si="32"/>
        <v>0</v>
      </c>
      <c r="X114" s="113"/>
      <c r="Y114" s="113"/>
      <c r="Z114" s="113"/>
      <c r="AA114" s="113"/>
      <c r="AB114" s="113"/>
      <c r="AC114" s="114"/>
    </row>
    <row r="115" spans="2:30" ht="13.9" customHeight="1" x14ac:dyDescent="0.25"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N115" s="148"/>
      <c r="W115" s="129">
        <f t="shared" si="32"/>
        <v>0</v>
      </c>
    </row>
    <row r="116" spans="2:30" x14ac:dyDescent="0.25">
      <c r="B116" s="94"/>
      <c r="C116" s="94"/>
      <c r="D116" s="94"/>
      <c r="E116" s="94"/>
      <c r="F116" s="94"/>
      <c r="G116" s="94">
        <v>2010</v>
      </c>
      <c r="H116" s="94">
        <v>2011</v>
      </c>
      <c r="I116" s="94">
        <v>2012</v>
      </c>
      <c r="J116" s="94">
        <v>2013</v>
      </c>
      <c r="K116" s="94">
        <v>2014</v>
      </c>
      <c r="L116" s="94">
        <v>2015</v>
      </c>
      <c r="M116" s="94">
        <v>2016</v>
      </c>
      <c r="N116" s="94">
        <v>2017</v>
      </c>
      <c r="O116" s="94">
        <v>2018</v>
      </c>
      <c r="P116" s="94">
        <v>2019</v>
      </c>
      <c r="Q116" s="94">
        <v>2020</v>
      </c>
      <c r="R116" s="94">
        <v>2021</v>
      </c>
      <c r="S116" s="94">
        <v>2022</v>
      </c>
      <c r="T116" s="94">
        <v>2023</v>
      </c>
      <c r="U116" s="94">
        <v>2024</v>
      </c>
      <c r="V116" s="94">
        <v>2025</v>
      </c>
      <c r="W116" s="129">
        <f t="shared" si="32"/>
        <v>0</v>
      </c>
      <c r="X116" s="94"/>
      <c r="Y116" s="94">
        <v>2026</v>
      </c>
      <c r="Z116" s="94">
        <v>2027</v>
      </c>
      <c r="AA116" s="94">
        <v>2028</v>
      </c>
      <c r="AB116" s="94">
        <v>2029</v>
      </c>
      <c r="AC116" s="94">
        <v>2030</v>
      </c>
    </row>
    <row r="117" spans="2:30" ht="48" x14ac:dyDescent="0.35">
      <c r="B117" s="98" t="s">
        <v>103</v>
      </c>
      <c r="C117" s="98"/>
      <c r="D117" s="98"/>
      <c r="E117" s="98"/>
      <c r="F117" s="118" t="s">
        <v>159</v>
      </c>
      <c r="G117" s="149" t="s">
        <v>108</v>
      </c>
      <c r="H117" s="149" t="s">
        <v>108</v>
      </c>
      <c r="I117" s="149" t="s">
        <v>108</v>
      </c>
      <c r="J117" s="149" t="s">
        <v>108</v>
      </c>
      <c r="K117" s="149" t="s">
        <v>108</v>
      </c>
      <c r="L117" s="149" t="s">
        <v>108</v>
      </c>
      <c r="M117" s="149" t="s">
        <v>108</v>
      </c>
      <c r="N117" s="149" t="s">
        <v>108</v>
      </c>
      <c r="O117" s="149" t="s">
        <v>108</v>
      </c>
      <c r="P117" s="149" t="s">
        <v>108</v>
      </c>
      <c r="Q117" s="149" t="s">
        <v>108</v>
      </c>
      <c r="R117" s="149" t="s">
        <v>108</v>
      </c>
      <c r="S117" s="149" t="s">
        <v>108</v>
      </c>
      <c r="T117" s="149" t="s">
        <v>108</v>
      </c>
      <c r="U117" s="149" t="s">
        <v>108</v>
      </c>
      <c r="V117" s="149" t="s">
        <v>108</v>
      </c>
      <c r="W117" s="129"/>
      <c r="X117" s="149"/>
      <c r="Y117" s="149" t="s">
        <v>108</v>
      </c>
      <c r="Z117" s="149" t="s">
        <v>108</v>
      </c>
      <c r="AA117" s="149" t="s">
        <v>108</v>
      </c>
      <c r="AB117" s="149" t="s">
        <v>108</v>
      </c>
      <c r="AC117" s="149" t="s">
        <v>108</v>
      </c>
    </row>
    <row r="118" spans="2:30" x14ac:dyDescent="0.25">
      <c r="B118" s="119" t="s">
        <v>109</v>
      </c>
      <c r="C118" s="119"/>
      <c r="D118" s="120"/>
      <c r="E118" s="120"/>
      <c r="F118" s="120"/>
      <c r="G118" s="121">
        <f t="shared" ref="G118:M118" si="40">SUM(G119:G186)</f>
        <v>3875855.7150321514</v>
      </c>
      <c r="H118" s="121">
        <f t="shared" si="40"/>
        <v>4204795.5495570004</v>
      </c>
      <c r="I118" s="121">
        <f t="shared" si="40"/>
        <v>4475347.2606733171</v>
      </c>
      <c r="J118" s="121">
        <f t="shared" si="40"/>
        <v>4692441.8888248773</v>
      </c>
      <c r="K118" s="121">
        <f t="shared" si="40"/>
        <v>5426028.4641763652</v>
      </c>
      <c r="L118" s="121">
        <f t="shared" si="40"/>
        <v>5718182.0382411722</v>
      </c>
      <c r="M118" s="121">
        <f t="shared" si="40"/>
        <v>6857813.3036782192</v>
      </c>
      <c r="N118" s="121">
        <f>SUM(N119:N186)</f>
        <v>6556082.4895821987</v>
      </c>
      <c r="O118" s="121">
        <f t="shared" ref="O118:AB118" si="41">SUM(O119:O186)</f>
        <v>6298859.812753248</v>
      </c>
      <c r="P118" s="121">
        <f t="shared" si="41"/>
        <v>799722.24241293105</v>
      </c>
      <c r="Q118" s="121">
        <f t="shared" si="41"/>
        <v>0</v>
      </c>
      <c r="R118" s="121">
        <f t="shared" si="41"/>
        <v>0</v>
      </c>
      <c r="S118" s="121">
        <f t="shared" si="41"/>
        <v>0</v>
      </c>
      <c r="T118" s="121">
        <f t="shared" si="41"/>
        <v>0</v>
      </c>
      <c r="U118" s="121">
        <f t="shared" si="41"/>
        <v>0</v>
      </c>
      <c r="V118" s="121">
        <f t="shared" si="41"/>
        <v>189084.27459123899</v>
      </c>
      <c r="W118" s="129">
        <f t="shared" si="32"/>
        <v>0</v>
      </c>
      <c r="X118" s="121"/>
      <c r="Y118" s="121">
        <f t="shared" si="41"/>
        <v>1150563.4412579094</v>
      </c>
      <c r="Z118" s="121">
        <f t="shared" si="41"/>
        <v>2166011.3579245759</v>
      </c>
      <c r="AA118" s="121">
        <f t="shared" si="41"/>
        <v>3238282.1912579113</v>
      </c>
      <c r="AB118" s="121">
        <f t="shared" si="41"/>
        <v>3275365.5245912462</v>
      </c>
      <c r="AC118" s="121">
        <f>SUM(AC119:AC186)</f>
        <v>4076248.857924575</v>
      </c>
      <c r="AD118" s="150"/>
    </row>
    <row r="119" spans="2:30" x14ac:dyDescent="0.25">
      <c r="B119" s="123" t="s">
        <v>160</v>
      </c>
      <c r="C119" s="123"/>
      <c r="D119" s="123"/>
      <c r="E119" s="123"/>
      <c r="F119" s="151">
        <f>+[16]OM_EF_2017!G23</f>
        <v>0</v>
      </c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9">
        <f t="shared" si="32"/>
        <v>0</v>
      </c>
      <c r="X119" s="124"/>
      <c r="Y119" s="124"/>
      <c r="Z119" s="124"/>
      <c r="AA119" s="124"/>
      <c r="AB119" s="124"/>
      <c r="AC119" s="124"/>
      <c r="AD119" s="152"/>
    </row>
    <row r="120" spans="2:30" x14ac:dyDescent="0.25">
      <c r="B120" s="125" t="s">
        <v>161</v>
      </c>
      <c r="C120" s="125"/>
      <c r="D120" s="153"/>
      <c r="E120" s="153"/>
      <c r="F120" s="154">
        <f>+[16]OM_EF_2017!G24</f>
        <v>0.56430470027607305</v>
      </c>
      <c r="G120" s="129">
        <v>0</v>
      </c>
      <c r="H120" s="129">
        <v>0</v>
      </c>
      <c r="I120" s="129">
        <v>57810.708899999998</v>
      </c>
      <c r="J120" s="129">
        <v>107684.09799999998</v>
      </c>
      <c r="K120" s="129">
        <v>108265.76249999998</v>
      </c>
      <c r="L120" s="129">
        <v>62901.071699999942</v>
      </c>
      <c r="M120" s="129">
        <v>100635.927</v>
      </c>
      <c r="N120" s="129">
        <v>49236.522900000004</v>
      </c>
      <c r="O120" s="129">
        <f>+AVERAGE($L$120:$N$120)</f>
        <v>70924.507199999978</v>
      </c>
      <c r="P120" s="130"/>
      <c r="Q120" s="130"/>
      <c r="R120" s="130"/>
      <c r="S120" s="130"/>
      <c r="T120" s="130"/>
      <c r="U120" s="130"/>
      <c r="V120" s="130"/>
      <c r="W120" s="129">
        <f t="shared" si="32"/>
        <v>0</v>
      </c>
      <c r="X120" s="130"/>
      <c r="Y120" s="130">
        <v>52910.754535521482</v>
      </c>
      <c r="Z120" s="129">
        <f t="shared" ref="Z120:AC120" si="42">+AVERAGE($L$120:$N$120)</f>
        <v>70924.507199999978</v>
      </c>
      <c r="AA120" s="129">
        <f t="shared" si="42"/>
        <v>70924.507199999978</v>
      </c>
      <c r="AB120" s="129">
        <f t="shared" si="42"/>
        <v>70924.507199999978</v>
      </c>
      <c r="AC120" s="129">
        <f t="shared" si="42"/>
        <v>70924.507199999978</v>
      </c>
      <c r="AD120" s="152"/>
    </row>
    <row r="121" spans="2:30" x14ac:dyDescent="0.25">
      <c r="B121" s="125" t="s">
        <v>162</v>
      </c>
      <c r="C121" s="125"/>
      <c r="D121" s="153"/>
      <c r="E121" s="153"/>
      <c r="F121" s="154">
        <f>+[16]OM_EF_2017!G25</f>
        <v>0.4944620795160809</v>
      </c>
      <c r="G121" s="129">
        <v>0</v>
      </c>
      <c r="H121" s="129">
        <v>0</v>
      </c>
      <c r="I121" s="129">
        <v>0</v>
      </c>
      <c r="J121" s="129">
        <v>103575.98907</v>
      </c>
      <c r="K121" s="129">
        <v>74350.106548000011</v>
      </c>
      <c r="L121" s="129">
        <v>230006.70250000007</v>
      </c>
      <c r="M121" s="129">
        <v>213864.51399999997</v>
      </c>
      <c r="N121" s="129">
        <v>148687.6958000001</v>
      </c>
      <c r="O121" s="129">
        <f>+AVERAGE($L$121:$N$121)</f>
        <v>197519.63743333341</v>
      </c>
      <c r="P121" s="129">
        <f>+AVERAGE($L$121:$N$121)</f>
        <v>197519.63743333341</v>
      </c>
      <c r="Q121" s="130"/>
      <c r="R121" s="130"/>
      <c r="S121" s="130"/>
      <c r="T121" s="130"/>
      <c r="U121" s="130"/>
      <c r="V121" s="130"/>
      <c r="W121" s="129">
        <f t="shared" si="32"/>
        <v>0</v>
      </c>
      <c r="X121" s="130"/>
      <c r="Y121" s="129">
        <f t="shared" ref="Y121:AC121" si="43">+AVERAGE($L$121:$N$121)</f>
        <v>197519.63743333341</v>
      </c>
      <c r="Z121" s="129">
        <f t="shared" si="43"/>
        <v>197519.63743333341</v>
      </c>
      <c r="AA121" s="129">
        <f t="shared" si="43"/>
        <v>197519.63743333341</v>
      </c>
      <c r="AB121" s="129">
        <f t="shared" si="43"/>
        <v>197519.63743333341</v>
      </c>
      <c r="AC121" s="129">
        <f t="shared" si="43"/>
        <v>197519.63743333341</v>
      </c>
      <c r="AD121" s="152"/>
    </row>
    <row r="122" spans="2:30" x14ac:dyDescent="0.25">
      <c r="B122" s="123" t="s">
        <v>163</v>
      </c>
      <c r="C122" s="123"/>
      <c r="D122" s="123"/>
      <c r="E122" s="123"/>
      <c r="F122" s="151">
        <f>+[16]OM_EF_2017!G26</f>
        <v>0</v>
      </c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9">
        <f t="shared" si="32"/>
        <v>0</v>
      </c>
      <c r="X122" s="124"/>
      <c r="Y122" s="124"/>
      <c r="Z122" s="124"/>
      <c r="AA122" s="124"/>
      <c r="AB122" s="124"/>
      <c r="AC122" s="124"/>
      <c r="AD122" s="152"/>
    </row>
    <row r="123" spans="2:30" x14ac:dyDescent="0.25">
      <c r="B123" s="125" t="s">
        <v>164</v>
      </c>
      <c r="C123" s="125"/>
      <c r="D123" s="153"/>
      <c r="E123" s="153"/>
      <c r="F123" s="154">
        <f>+[16]OM_EF_2017!G27</f>
        <v>0.60378353760396697</v>
      </c>
      <c r="G123" s="129">
        <v>0</v>
      </c>
      <c r="H123" s="129">
        <v>1295.25873</v>
      </c>
      <c r="I123" s="129">
        <v>6370.2055145175</v>
      </c>
      <c r="J123" s="129">
        <v>1574.99368394</v>
      </c>
      <c r="K123" s="129">
        <v>5457.5982823000022</v>
      </c>
      <c r="L123" s="129">
        <v>903.1293569275839</v>
      </c>
      <c r="M123" s="129">
        <v>2065.3987464399997</v>
      </c>
      <c r="N123" s="129">
        <v>511.0025</v>
      </c>
      <c r="O123" s="130"/>
      <c r="P123" s="130"/>
      <c r="Q123" s="130"/>
      <c r="R123" s="130"/>
      <c r="S123" s="130"/>
      <c r="T123" s="130"/>
      <c r="U123" s="130"/>
      <c r="V123" s="130"/>
      <c r="W123" s="129">
        <f t="shared" si="32"/>
        <v>0</v>
      </c>
      <c r="X123" s="130"/>
      <c r="Y123" s="130"/>
      <c r="Z123" s="130"/>
      <c r="AA123" s="129">
        <f t="shared" ref="AA123:AC123" si="44">+AVERAGE($L$123:$N$123)</f>
        <v>1159.8435344558613</v>
      </c>
      <c r="AB123" s="129">
        <f t="shared" si="44"/>
        <v>1159.8435344558613</v>
      </c>
      <c r="AC123" s="129">
        <f t="shared" si="44"/>
        <v>1159.8435344558613</v>
      </c>
      <c r="AD123" s="152"/>
    </row>
    <row r="124" spans="2:30" x14ac:dyDescent="0.25">
      <c r="B124" s="125" t="s">
        <v>165</v>
      </c>
      <c r="C124" s="125"/>
      <c r="D124" s="153"/>
      <c r="E124" s="153"/>
      <c r="F124" s="154">
        <f>+[16]OM_EF_2017!G28</f>
        <v>0.60378353760396697</v>
      </c>
      <c r="G124" s="129">
        <v>7078.1761228214964</v>
      </c>
      <c r="H124" s="129">
        <v>6630.8057900000003</v>
      </c>
      <c r="I124" s="129">
        <v>0</v>
      </c>
      <c r="J124" s="129">
        <v>0</v>
      </c>
      <c r="K124" s="129">
        <v>1826.3282691160052</v>
      </c>
      <c r="L124" s="129">
        <v>911.2479539279999</v>
      </c>
      <c r="M124" s="129">
        <v>2494.435346064</v>
      </c>
      <c r="N124" s="129">
        <v>148.19450000000001</v>
      </c>
      <c r="O124" s="129">
        <f>+AVERAGE($L$124:$N$124)</f>
        <v>1184.6259333306666</v>
      </c>
      <c r="P124" s="130"/>
      <c r="Q124" s="130"/>
      <c r="R124" s="130"/>
      <c r="S124" s="130"/>
      <c r="T124" s="130"/>
      <c r="U124" s="130"/>
      <c r="V124" s="130"/>
      <c r="W124" s="129">
        <f t="shared" si="32"/>
        <v>0</v>
      </c>
      <c r="X124" s="130"/>
      <c r="Y124" s="130"/>
      <c r="Z124" s="130"/>
      <c r="AA124" s="129">
        <f t="shared" ref="AA124:AC124" si="45">+AVERAGE($L$124:$N$124)</f>
        <v>1184.6259333306666</v>
      </c>
      <c r="AB124" s="129">
        <f t="shared" si="45"/>
        <v>1184.6259333306666</v>
      </c>
      <c r="AC124" s="129">
        <f t="shared" si="45"/>
        <v>1184.6259333306666</v>
      </c>
      <c r="AD124" s="152"/>
    </row>
    <row r="125" spans="2:30" x14ac:dyDescent="0.25">
      <c r="B125" s="125" t="s">
        <v>166</v>
      </c>
      <c r="C125" s="125"/>
      <c r="D125" s="153"/>
      <c r="E125" s="153"/>
      <c r="F125" s="154">
        <f>+[16]OM_EF_2017!G29</f>
        <v>0.60378353760396697</v>
      </c>
      <c r="G125" s="129">
        <v>6933.803202000001</v>
      </c>
      <c r="H125" s="129">
        <v>3921.550401</v>
      </c>
      <c r="I125" s="129">
        <v>7512.4494400000012</v>
      </c>
      <c r="J125" s="129">
        <v>1769.8755000000001</v>
      </c>
      <c r="K125" s="129">
        <v>5453.1379999999999</v>
      </c>
      <c r="L125" s="129">
        <v>742.68149999999991</v>
      </c>
      <c r="M125" s="129">
        <v>3046.8119999999999</v>
      </c>
      <c r="N125" s="129">
        <v>740.51250000000005</v>
      </c>
      <c r="O125" s="129">
        <f>+AVERAGE($L$125:$N$125)</f>
        <v>1510.0019999999997</v>
      </c>
      <c r="P125" s="130"/>
      <c r="Q125" s="130"/>
      <c r="R125" s="130"/>
      <c r="S125" s="130"/>
      <c r="T125" s="130"/>
      <c r="U125" s="130"/>
      <c r="V125" s="130"/>
      <c r="W125" s="129">
        <f t="shared" si="32"/>
        <v>0</v>
      </c>
      <c r="X125" s="130"/>
      <c r="Y125" s="130"/>
      <c r="Z125" s="130"/>
      <c r="AA125" s="129">
        <f t="shared" ref="AA125:AC125" si="46">+AVERAGE($L$125:$N$125)</f>
        <v>1510.0019999999997</v>
      </c>
      <c r="AB125" s="129">
        <f t="shared" si="46"/>
        <v>1510.0019999999997</v>
      </c>
      <c r="AC125" s="129">
        <f t="shared" si="46"/>
        <v>1510.0019999999997</v>
      </c>
      <c r="AD125" s="152"/>
    </row>
    <row r="126" spans="2:30" x14ac:dyDescent="0.25">
      <c r="B126" s="125" t="s">
        <v>167</v>
      </c>
      <c r="C126" s="125"/>
      <c r="D126" s="153"/>
      <c r="E126" s="153"/>
      <c r="F126" s="154"/>
      <c r="G126" s="129">
        <v>0</v>
      </c>
      <c r="H126" s="129">
        <v>0</v>
      </c>
      <c r="I126" s="129">
        <v>0</v>
      </c>
      <c r="J126" s="129">
        <v>0</v>
      </c>
      <c r="K126" s="129">
        <v>0</v>
      </c>
      <c r="L126" s="129">
        <v>0</v>
      </c>
      <c r="M126" s="129">
        <v>0</v>
      </c>
      <c r="N126" s="129">
        <v>0</v>
      </c>
      <c r="O126" s="129">
        <f t="shared" ref="O126:O134" si="47">+AVERAGE(L126:N126)</f>
        <v>0</v>
      </c>
      <c r="P126" s="129">
        <f t="shared" ref="P126:AC127" si="48">+O126</f>
        <v>0</v>
      </c>
      <c r="Q126" s="129">
        <f t="shared" si="48"/>
        <v>0</v>
      </c>
      <c r="R126" s="129">
        <f t="shared" si="48"/>
        <v>0</v>
      </c>
      <c r="S126" s="129">
        <f t="shared" si="48"/>
        <v>0</v>
      </c>
      <c r="T126" s="129">
        <f t="shared" si="48"/>
        <v>0</v>
      </c>
      <c r="U126" s="129">
        <f t="shared" si="48"/>
        <v>0</v>
      </c>
      <c r="V126" s="129">
        <f>+U126</f>
        <v>0</v>
      </c>
      <c r="W126" s="129">
        <f t="shared" si="32"/>
        <v>0</v>
      </c>
      <c r="X126" s="129"/>
      <c r="Y126" s="129">
        <f>+V126</f>
        <v>0</v>
      </c>
      <c r="Z126" s="129">
        <f t="shared" si="48"/>
        <v>0</v>
      </c>
      <c r="AA126" s="129">
        <f t="shared" si="48"/>
        <v>0</v>
      </c>
      <c r="AB126" s="129">
        <f t="shared" si="48"/>
        <v>0</v>
      </c>
      <c r="AC126" s="129">
        <f t="shared" si="48"/>
        <v>0</v>
      </c>
      <c r="AD126" s="152"/>
    </row>
    <row r="127" spans="2:30" x14ac:dyDescent="0.25">
      <c r="B127" s="125" t="s">
        <v>168</v>
      </c>
      <c r="C127" s="125"/>
      <c r="D127" s="153"/>
      <c r="E127" s="153"/>
      <c r="F127" s="154"/>
      <c r="G127" s="129">
        <v>2.1599455000000001</v>
      </c>
      <c r="H127" s="129">
        <v>0</v>
      </c>
      <c r="I127" s="129">
        <v>0</v>
      </c>
      <c r="J127" s="129">
        <v>0</v>
      </c>
      <c r="K127" s="129">
        <v>0</v>
      </c>
      <c r="L127" s="129">
        <v>0</v>
      </c>
      <c r="M127" s="129">
        <v>0</v>
      </c>
      <c r="N127" s="129">
        <v>0</v>
      </c>
      <c r="O127" s="129">
        <f t="shared" si="47"/>
        <v>0</v>
      </c>
      <c r="P127" s="129">
        <f t="shared" si="48"/>
        <v>0</v>
      </c>
      <c r="Q127" s="129">
        <f t="shared" si="48"/>
        <v>0</v>
      </c>
      <c r="R127" s="129">
        <f t="shared" si="48"/>
        <v>0</v>
      </c>
      <c r="S127" s="129">
        <f t="shared" si="48"/>
        <v>0</v>
      </c>
      <c r="T127" s="129">
        <f t="shared" si="48"/>
        <v>0</v>
      </c>
      <c r="U127" s="129">
        <f t="shared" si="48"/>
        <v>0</v>
      </c>
      <c r="V127" s="129">
        <f>+U127</f>
        <v>0</v>
      </c>
      <c r="W127" s="129">
        <f t="shared" si="32"/>
        <v>0</v>
      </c>
      <c r="X127" s="129"/>
      <c r="Y127" s="129">
        <f>+V127</f>
        <v>0</v>
      </c>
      <c r="Z127" s="129">
        <f t="shared" si="48"/>
        <v>0</v>
      </c>
      <c r="AA127" s="129">
        <f t="shared" si="48"/>
        <v>0</v>
      </c>
      <c r="AB127" s="129">
        <f t="shared" si="48"/>
        <v>0</v>
      </c>
      <c r="AC127" s="129">
        <f t="shared" si="48"/>
        <v>0</v>
      </c>
      <c r="AD127" s="152"/>
    </row>
    <row r="128" spans="2:30" x14ac:dyDescent="0.25">
      <c r="B128" s="125" t="s">
        <v>169</v>
      </c>
      <c r="C128" s="125"/>
      <c r="D128" s="153"/>
      <c r="E128" s="153"/>
      <c r="F128" s="154">
        <f>+[16]OM_EF_2017!G30</f>
        <v>0.68049204311663647</v>
      </c>
      <c r="G128" s="129">
        <v>128803.56000000001</v>
      </c>
      <c r="H128" s="129">
        <v>132236.64000000001</v>
      </c>
      <c r="I128" s="129">
        <v>116890.92</v>
      </c>
      <c r="J128" s="129">
        <v>106260.78000000001</v>
      </c>
      <c r="K128" s="129">
        <v>105427.86</v>
      </c>
      <c r="L128" s="129">
        <v>83446.760000000184</v>
      </c>
      <c r="M128" s="129">
        <v>101154.24000000002</v>
      </c>
      <c r="N128" s="129">
        <v>139685.16</v>
      </c>
      <c r="O128" s="129">
        <f>+AVERAGE($L$128:$N$128)</f>
        <v>108095.38666666673</v>
      </c>
      <c r="P128" s="130"/>
      <c r="Q128" s="130"/>
      <c r="R128" s="130"/>
      <c r="S128" s="130"/>
      <c r="T128" s="130"/>
      <c r="U128" s="130"/>
      <c r="V128" s="130"/>
      <c r="W128" s="129">
        <f t="shared" si="32"/>
        <v>0</v>
      </c>
      <c r="X128" s="130"/>
      <c r="Y128" s="130"/>
      <c r="Z128" s="130"/>
      <c r="AA128" s="129">
        <f t="shared" ref="AA128:AC128" si="49">+AVERAGE($L$128:$N$128)</f>
        <v>108095.38666666673</v>
      </c>
      <c r="AB128" s="129">
        <f t="shared" si="49"/>
        <v>108095.38666666673</v>
      </c>
      <c r="AC128" s="129">
        <f t="shared" si="49"/>
        <v>108095.38666666673</v>
      </c>
      <c r="AD128" s="129"/>
    </row>
    <row r="129" spans="2:30" x14ac:dyDescent="0.25">
      <c r="B129" s="125" t="s">
        <v>170</v>
      </c>
      <c r="C129" s="125"/>
      <c r="D129" s="153"/>
      <c r="E129" s="153"/>
      <c r="F129" s="154">
        <f>+[16]OM_EF_2017!G31</f>
        <v>0.53565738803214413</v>
      </c>
      <c r="G129" s="129">
        <v>8515.6443321999977</v>
      </c>
      <c r="H129" s="129">
        <v>9389.0358410000008</v>
      </c>
      <c r="I129" s="129">
        <v>1184.838632</v>
      </c>
      <c r="J129" s="129">
        <v>338.88614000000001</v>
      </c>
      <c r="K129" s="129">
        <v>10782.301104999993</v>
      </c>
      <c r="L129" s="129">
        <v>8423.3989699999547</v>
      </c>
      <c r="M129" s="129">
        <v>10825.283039999975</v>
      </c>
      <c r="N129" s="129">
        <v>697.1232500000001</v>
      </c>
      <c r="O129" s="129">
        <f>+AVERAGE($L$129:$N$129)</f>
        <v>6648.6017533333106</v>
      </c>
      <c r="P129" s="130"/>
      <c r="Q129" s="130"/>
      <c r="R129" s="130"/>
      <c r="S129" s="130"/>
      <c r="T129" s="130"/>
      <c r="U129" s="130"/>
      <c r="V129" s="130"/>
      <c r="W129" s="129">
        <f t="shared" si="32"/>
        <v>0</v>
      </c>
      <c r="X129" s="130"/>
      <c r="Y129" s="129">
        <f t="shared" ref="Y129:AC129" si="50">+AVERAGE($L$129:$N$129)</f>
        <v>6648.6017533333106</v>
      </c>
      <c r="Z129" s="129">
        <f t="shared" si="50"/>
        <v>6648.6017533333106</v>
      </c>
      <c r="AA129" s="129">
        <f t="shared" si="50"/>
        <v>6648.6017533333106</v>
      </c>
      <c r="AB129" s="129">
        <f t="shared" si="50"/>
        <v>6648.6017533333106</v>
      </c>
      <c r="AC129" s="129">
        <f t="shared" si="50"/>
        <v>6648.6017533333106</v>
      </c>
      <c r="AD129" s="152"/>
    </row>
    <row r="130" spans="2:30" x14ac:dyDescent="0.25">
      <c r="B130" s="125" t="s">
        <v>171</v>
      </c>
      <c r="C130" s="125"/>
      <c r="D130" s="153"/>
      <c r="E130" s="153"/>
      <c r="F130" s="154">
        <f>+[16]OM_EF_2017!G32</f>
        <v>0.53565738803214413</v>
      </c>
      <c r="G130" s="129">
        <v>5375.3301001449963</v>
      </c>
      <c r="H130" s="129">
        <v>6762.7585799999997</v>
      </c>
      <c r="I130" s="129">
        <v>8797.9958194499977</v>
      </c>
      <c r="J130" s="129">
        <v>4904.8445299999994</v>
      </c>
      <c r="K130" s="129">
        <v>2009.3795900000014</v>
      </c>
      <c r="L130" s="129">
        <v>0</v>
      </c>
      <c r="M130" s="129">
        <v>0</v>
      </c>
      <c r="N130" s="129">
        <v>0</v>
      </c>
      <c r="O130" s="129">
        <f t="shared" si="47"/>
        <v>0</v>
      </c>
      <c r="P130" s="129">
        <f t="shared" ref="P130:AC130" si="51">+O130</f>
        <v>0</v>
      </c>
      <c r="Q130" s="129">
        <f t="shared" si="51"/>
        <v>0</v>
      </c>
      <c r="R130" s="129">
        <f t="shared" si="51"/>
        <v>0</v>
      </c>
      <c r="S130" s="129">
        <f t="shared" si="51"/>
        <v>0</v>
      </c>
      <c r="T130" s="129">
        <f t="shared" si="51"/>
        <v>0</v>
      </c>
      <c r="U130" s="129">
        <f t="shared" si="51"/>
        <v>0</v>
      </c>
      <c r="V130" s="129">
        <f>+U130</f>
        <v>0</v>
      </c>
      <c r="W130" s="129">
        <f t="shared" si="32"/>
        <v>0</v>
      </c>
      <c r="X130" s="129"/>
      <c r="Y130" s="129">
        <f>+V130</f>
        <v>0</v>
      </c>
      <c r="Z130" s="129">
        <f t="shared" si="51"/>
        <v>0</v>
      </c>
      <c r="AA130" s="129">
        <f t="shared" si="51"/>
        <v>0</v>
      </c>
      <c r="AB130" s="129">
        <f t="shared" si="51"/>
        <v>0</v>
      </c>
      <c r="AC130" s="129">
        <f t="shared" si="51"/>
        <v>0</v>
      </c>
      <c r="AD130" s="152"/>
    </row>
    <row r="131" spans="2:30" x14ac:dyDescent="0.25">
      <c r="B131" s="125" t="s">
        <v>62</v>
      </c>
      <c r="C131" s="125"/>
      <c r="D131" s="153"/>
      <c r="E131" s="153"/>
      <c r="F131" s="154">
        <f>+[16]OM_EF_2017!G33</f>
        <v>0.53565738803214413</v>
      </c>
      <c r="G131" s="129">
        <v>5023.2107812749982</v>
      </c>
      <c r="H131" s="129">
        <v>0</v>
      </c>
      <c r="I131" s="129">
        <v>8208.257778800009</v>
      </c>
      <c r="J131" s="129">
        <v>9655.3631199999982</v>
      </c>
      <c r="K131" s="129">
        <v>5505.7637099999756</v>
      </c>
      <c r="L131" s="129">
        <v>4874.0930399999925</v>
      </c>
      <c r="M131" s="129">
        <v>10874.30593000001</v>
      </c>
      <c r="N131" s="129">
        <v>657.71189500000003</v>
      </c>
      <c r="O131" s="129">
        <f>+AVERAGE($L$131:$N$131)</f>
        <v>5468.7036216666675</v>
      </c>
      <c r="P131" s="130"/>
      <c r="Q131" s="130"/>
      <c r="R131" s="130"/>
      <c r="S131" s="130"/>
      <c r="T131" s="130"/>
      <c r="U131" s="130"/>
      <c r="V131" s="130"/>
      <c r="W131" s="129">
        <f t="shared" si="32"/>
        <v>0</v>
      </c>
      <c r="X131" s="130"/>
      <c r="Y131" s="129">
        <f t="shared" ref="Y131:AC131" si="52">+AVERAGE($L$131:$N$131)</f>
        <v>5468.7036216666675</v>
      </c>
      <c r="Z131" s="129">
        <f t="shared" si="52"/>
        <v>5468.7036216666675</v>
      </c>
      <c r="AA131" s="129">
        <f t="shared" si="52"/>
        <v>5468.7036216666675</v>
      </c>
      <c r="AB131" s="129">
        <f t="shared" si="52"/>
        <v>5468.7036216666675</v>
      </c>
      <c r="AC131" s="129">
        <f t="shared" si="52"/>
        <v>5468.7036216666675</v>
      </c>
      <c r="AD131" s="152"/>
    </row>
    <row r="132" spans="2:30" x14ac:dyDescent="0.25">
      <c r="B132" s="125" t="s">
        <v>63</v>
      </c>
      <c r="C132" s="125"/>
      <c r="D132" s="153"/>
      <c r="E132" s="153"/>
      <c r="F132" s="154">
        <f>+[16]OM_EF_2017!G34</f>
        <v>0.53565738803214413</v>
      </c>
      <c r="G132" s="129">
        <v>2147.3923148100002</v>
      </c>
      <c r="H132" s="129">
        <v>6196.9345160000003</v>
      </c>
      <c r="I132" s="129">
        <v>11548.431087550014</v>
      </c>
      <c r="J132" s="129">
        <v>11349.074575000001</v>
      </c>
      <c r="K132" s="129">
        <v>9975.9341299999905</v>
      </c>
      <c r="L132" s="129">
        <v>7073.2160740378231</v>
      </c>
      <c r="M132" s="129">
        <v>0</v>
      </c>
      <c r="N132" s="129">
        <v>0</v>
      </c>
      <c r="O132" s="129">
        <v>0</v>
      </c>
      <c r="P132" s="129">
        <f t="shared" ref="P132:AC134" si="53">+O132</f>
        <v>0</v>
      </c>
      <c r="Q132" s="129">
        <f t="shared" si="53"/>
        <v>0</v>
      </c>
      <c r="R132" s="129">
        <f t="shared" si="53"/>
        <v>0</v>
      </c>
      <c r="S132" s="129">
        <f t="shared" si="53"/>
        <v>0</v>
      </c>
      <c r="T132" s="129">
        <f t="shared" si="53"/>
        <v>0</v>
      </c>
      <c r="U132" s="129">
        <f t="shared" si="53"/>
        <v>0</v>
      </c>
      <c r="V132" s="129">
        <f>+U132</f>
        <v>0</v>
      </c>
      <c r="W132" s="129">
        <f t="shared" si="32"/>
        <v>0</v>
      </c>
      <c r="X132" s="129"/>
      <c r="Y132" s="129">
        <f>+V132</f>
        <v>0</v>
      </c>
      <c r="Z132" s="129">
        <f t="shared" si="53"/>
        <v>0</v>
      </c>
      <c r="AA132" s="129">
        <f t="shared" si="53"/>
        <v>0</v>
      </c>
      <c r="AB132" s="129">
        <f t="shared" si="53"/>
        <v>0</v>
      </c>
      <c r="AC132" s="129">
        <f t="shared" si="53"/>
        <v>0</v>
      </c>
      <c r="AD132" s="152"/>
    </row>
    <row r="133" spans="2:30" x14ac:dyDescent="0.25">
      <c r="B133" s="125" t="s">
        <v>64</v>
      </c>
      <c r="C133" s="125"/>
      <c r="D133" s="153"/>
      <c r="E133" s="153"/>
      <c r="F133" s="154">
        <f>+[16]OM_EF_2017!G35</f>
        <v>0.53565738803214413</v>
      </c>
      <c r="G133" s="129">
        <v>8526.9006409999947</v>
      </c>
      <c r="H133" s="129">
        <v>8851.2839679999997</v>
      </c>
      <c r="I133" s="129">
        <v>10087.290187999994</v>
      </c>
      <c r="J133" s="129">
        <v>9758.3664000000153</v>
      </c>
      <c r="K133" s="129">
        <v>4970.5611999999865</v>
      </c>
      <c r="L133" s="129">
        <v>5371.6201999999894</v>
      </c>
      <c r="M133" s="129">
        <v>0</v>
      </c>
      <c r="N133" s="129">
        <v>0</v>
      </c>
      <c r="O133" s="129">
        <v>0</v>
      </c>
      <c r="P133" s="129">
        <f t="shared" si="53"/>
        <v>0</v>
      </c>
      <c r="Q133" s="129">
        <f t="shared" si="53"/>
        <v>0</v>
      </c>
      <c r="R133" s="129">
        <f t="shared" si="53"/>
        <v>0</v>
      </c>
      <c r="S133" s="129">
        <f t="shared" si="53"/>
        <v>0</v>
      </c>
      <c r="T133" s="129">
        <f t="shared" si="53"/>
        <v>0</v>
      </c>
      <c r="U133" s="129">
        <f t="shared" si="53"/>
        <v>0</v>
      </c>
      <c r="V133" s="129">
        <f>+U133</f>
        <v>0</v>
      </c>
      <c r="W133" s="129">
        <f t="shared" si="32"/>
        <v>0</v>
      </c>
      <c r="X133" s="129"/>
      <c r="Y133" s="129">
        <f>+V133</f>
        <v>0</v>
      </c>
      <c r="Z133" s="129">
        <f t="shared" si="53"/>
        <v>0</v>
      </c>
      <c r="AA133" s="129">
        <f t="shared" si="53"/>
        <v>0</v>
      </c>
      <c r="AB133" s="129">
        <f t="shared" si="53"/>
        <v>0</v>
      </c>
      <c r="AC133" s="129">
        <f t="shared" si="53"/>
        <v>0</v>
      </c>
      <c r="AD133" s="152"/>
    </row>
    <row r="134" spans="2:30" x14ac:dyDescent="0.25">
      <c r="B134" s="125" t="s">
        <v>65</v>
      </c>
      <c r="C134" s="125"/>
      <c r="D134" s="153"/>
      <c r="E134" s="153"/>
      <c r="F134" s="154">
        <f>+[16]OM_EF_2017!G36</f>
        <v>0.53565738803214413</v>
      </c>
      <c r="G134" s="155">
        <v>7797.8255404000083</v>
      </c>
      <c r="H134" s="155">
        <v>10123.336069999999</v>
      </c>
      <c r="I134" s="155">
        <v>9538.6528150000031</v>
      </c>
      <c r="J134" s="155">
        <v>2570.0208000000066</v>
      </c>
      <c r="K134" s="155">
        <v>7007.9093999999996</v>
      </c>
      <c r="L134" s="129">
        <v>0</v>
      </c>
      <c r="M134" s="129">
        <v>0</v>
      </c>
      <c r="N134" s="129">
        <v>0</v>
      </c>
      <c r="O134" s="129">
        <f t="shared" si="47"/>
        <v>0</v>
      </c>
      <c r="P134" s="129">
        <f t="shared" si="53"/>
        <v>0</v>
      </c>
      <c r="Q134" s="129">
        <f t="shared" si="53"/>
        <v>0</v>
      </c>
      <c r="R134" s="129">
        <f t="shared" si="53"/>
        <v>0</v>
      </c>
      <c r="S134" s="129">
        <f t="shared" si="53"/>
        <v>0</v>
      </c>
      <c r="T134" s="129">
        <f t="shared" si="53"/>
        <v>0</v>
      </c>
      <c r="U134" s="129">
        <f t="shared" si="53"/>
        <v>0</v>
      </c>
      <c r="V134" s="129">
        <f>+U134</f>
        <v>0</v>
      </c>
      <c r="W134" s="129">
        <f t="shared" si="32"/>
        <v>0</v>
      </c>
      <c r="X134" s="129"/>
      <c r="Y134" s="129">
        <f>+V134</f>
        <v>0</v>
      </c>
      <c r="Z134" s="129">
        <f t="shared" si="53"/>
        <v>0</v>
      </c>
      <c r="AA134" s="129">
        <f t="shared" si="53"/>
        <v>0</v>
      </c>
      <c r="AB134" s="129">
        <f t="shared" si="53"/>
        <v>0</v>
      </c>
      <c r="AC134" s="129">
        <f t="shared" si="53"/>
        <v>0</v>
      </c>
      <c r="AD134" s="152"/>
    </row>
    <row r="135" spans="2:30" x14ac:dyDescent="0.25">
      <c r="B135" s="125" t="s">
        <v>66</v>
      </c>
      <c r="C135" s="125"/>
      <c r="D135" s="153"/>
      <c r="E135" s="153"/>
      <c r="F135" s="154">
        <f>+[16]OM_EF_2017!G37</f>
        <v>0.53565738803214413</v>
      </c>
      <c r="G135" s="129">
        <v>0</v>
      </c>
      <c r="H135" s="129">
        <v>4892.938408</v>
      </c>
      <c r="I135" s="129">
        <v>11580.990529000033</v>
      </c>
      <c r="J135" s="129">
        <v>10493.689199999977</v>
      </c>
      <c r="K135" s="129">
        <v>9947.2014000000054</v>
      </c>
      <c r="L135" s="155">
        <v>7564.2671999999584</v>
      </c>
      <c r="M135" s="129">
        <v>8339.7395999998589</v>
      </c>
      <c r="N135" s="129">
        <v>474.07699999999943</v>
      </c>
      <c r="O135" s="129">
        <f>+AVERAGE($L$135:$N$135)</f>
        <v>5459.3612666666058</v>
      </c>
      <c r="P135" s="130"/>
      <c r="Q135" s="130"/>
      <c r="R135" s="130"/>
      <c r="S135" s="130"/>
      <c r="T135" s="130"/>
      <c r="U135" s="130"/>
      <c r="V135" s="130"/>
      <c r="W135" s="129">
        <f t="shared" si="32"/>
        <v>0</v>
      </c>
      <c r="X135" s="130"/>
      <c r="Y135" s="129">
        <f t="shared" ref="Y135:AC135" si="54">+AVERAGE($L$135:$N$135)</f>
        <v>5459.3612666666058</v>
      </c>
      <c r="Z135" s="129">
        <f t="shared" si="54"/>
        <v>5459.3612666666058</v>
      </c>
      <c r="AA135" s="129">
        <f t="shared" si="54"/>
        <v>5459.3612666666058</v>
      </c>
      <c r="AB135" s="129">
        <f t="shared" si="54"/>
        <v>5459.3612666666058</v>
      </c>
      <c r="AC135" s="129">
        <f t="shared" si="54"/>
        <v>5459.3612666666058</v>
      </c>
      <c r="AD135" s="152"/>
    </row>
    <row r="136" spans="2:30" x14ac:dyDescent="0.25">
      <c r="B136" s="122" t="s">
        <v>172</v>
      </c>
      <c r="C136" s="122"/>
      <c r="D136" s="123"/>
      <c r="E136" s="123"/>
      <c r="F136" s="151">
        <f>+[16]OM_EF_2017!G38</f>
        <v>0</v>
      </c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9">
        <f t="shared" si="32"/>
        <v>0</v>
      </c>
      <c r="X136" s="124"/>
      <c r="Y136" s="124"/>
      <c r="Z136" s="124"/>
      <c r="AA136" s="124"/>
      <c r="AB136" s="124"/>
      <c r="AC136" s="124"/>
      <c r="AD136" s="152"/>
    </row>
    <row r="137" spans="2:30" x14ac:dyDescent="0.25">
      <c r="B137" s="125" t="s">
        <v>173</v>
      </c>
      <c r="C137" s="125"/>
      <c r="D137" s="153"/>
      <c r="E137" s="153"/>
      <c r="F137" s="154">
        <f>+[16]OM_EF_2017!G39</f>
        <v>0.53293470959573763</v>
      </c>
      <c r="G137" s="129">
        <v>320717</v>
      </c>
      <c r="H137" s="129">
        <v>327166</v>
      </c>
      <c r="I137" s="129">
        <v>106480</v>
      </c>
      <c r="J137" s="129">
        <v>287973.53399999999</v>
      </c>
      <c r="K137" s="129">
        <v>269807.61800000013</v>
      </c>
      <c r="L137" s="129">
        <v>253280.23099999985</v>
      </c>
      <c r="M137" s="129">
        <v>223504.63100000005</v>
      </c>
      <c r="N137" s="129">
        <v>237695.82099999994</v>
      </c>
      <c r="O137" s="129">
        <f>+AVERAGE($L$137:$N$137)</f>
        <v>238160.22766666661</v>
      </c>
      <c r="P137" s="130"/>
      <c r="Q137" s="130"/>
      <c r="R137" s="130"/>
      <c r="S137" s="130"/>
      <c r="T137" s="130"/>
      <c r="U137" s="130"/>
      <c r="V137" s="130"/>
      <c r="W137" s="129">
        <f t="shared" si="32"/>
        <v>0</v>
      </c>
      <c r="X137" s="130"/>
      <c r="Y137" s="129">
        <f t="shared" ref="Y137:AC137" si="55">+AVERAGE($L$137:$N$137)</f>
        <v>238160.22766666661</v>
      </c>
      <c r="Z137" s="129">
        <f t="shared" si="55"/>
        <v>238160.22766666661</v>
      </c>
      <c r="AA137" s="129">
        <f t="shared" si="55"/>
        <v>238160.22766666661</v>
      </c>
      <c r="AB137" s="129">
        <f t="shared" si="55"/>
        <v>238160.22766666661</v>
      </c>
      <c r="AC137" s="129">
        <f t="shared" si="55"/>
        <v>238160.22766666661</v>
      </c>
      <c r="AD137" s="152"/>
    </row>
    <row r="138" spans="2:30" x14ac:dyDescent="0.25">
      <c r="B138" s="125" t="s">
        <v>174</v>
      </c>
      <c r="C138" s="125"/>
      <c r="D138" s="153"/>
      <c r="E138" s="153"/>
      <c r="F138" s="154">
        <f>+[16]OM_EF_2017!G40</f>
        <v>0.53630846331041515</v>
      </c>
      <c r="G138" s="129">
        <v>331746</v>
      </c>
      <c r="H138" s="129">
        <v>326073</v>
      </c>
      <c r="I138" s="129">
        <v>289542</v>
      </c>
      <c r="J138" s="129">
        <v>202260.81000000006</v>
      </c>
      <c r="K138" s="129">
        <v>173568.66000000032</v>
      </c>
      <c r="L138" s="129">
        <v>33037.908999999891</v>
      </c>
      <c r="M138" s="129">
        <v>15850.489000000001</v>
      </c>
      <c r="N138" s="129">
        <v>77027.985999999757</v>
      </c>
      <c r="O138" s="129">
        <f>+AVERAGE($L$138:$N$138)</f>
        <v>41972.127999999881</v>
      </c>
      <c r="P138" s="130"/>
      <c r="Q138" s="130"/>
      <c r="R138" s="130"/>
      <c r="S138" s="130"/>
      <c r="T138" s="130"/>
      <c r="U138" s="130"/>
      <c r="V138" s="130"/>
      <c r="W138" s="129">
        <f t="shared" si="32"/>
        <v>0</v>
      </c>
      <c r="X138" s="130"/>
      <c r="Y138" s="129">
        <f t="shared" ref="Y138:AC138" si="56">+AVERAGE($L$138:$N$138)</f>
        <v>41972.127999999881</v>
      </c>
      <c r="Z138" s="129">
        <f t="shared" si="56"/>
        <v>41972.127999999881</v>
      </c>
      <c r="AA138" s="129">
        <f t="shared" si="56"/>
        <v>41972.127999999881</v>
      </c>
      <c r="AB138" s="129">
        <f t="shared" si="56"/>
        <v>41972.127999999881</v>
      </c>
      <c r="AC138" s="129">
        <f t="shared" si="56"/>
        <v>41972.127999999881</v>
      </c>
      <c r="AD138" s="152"/>
    </row>
    <row r="139" spans="2:30" x14ac:dyDescent="0.25">
      <c r="B139" s="125" t="s">
        <v>175</v>
      </c>
      <c r="C139" s="125"/>
      <c r="D139" s="153"/>
      <c r="E139" s="153"/>
      <c r="F139" s="154">
        <f>+[16]OM_EF_2017!G41</f>
        <v>0.52168886388014557</v>
      </c>
      <c r="G139" s="129"/>
      <c r="H139" s="129"/>
      <c r="I139" s="129"/>
      <c r="J139" s="129"/>
      <c r="K139" s="129">
        <v>265758.58129</v>
      </c>
      <c r="L139" s="129">
        <v>313954.44199999998</v>
      </c>
      <c r="M139" s="129">
        <v>125500.57599999997</v>
      </c>
      <c r="N139" s="129">
        <v>239710.45899999986</v>
      </c>
      <c r="O139" s="129">
        <f>+AVERAGE($L$139:$N$139)</f>
        <v>226388.49233333324</v>
      </c>
      <c r="P139" s="130"/>
      <c r="Q139" s="130"/>
      <c r="R139" s="130"/>
      <c r="S139" s="130"/>
      <c r="T139" s="130"/>
      <c r="U139" s="130"/>
      <c r="V139" s="130"/>
      <c r="W139" s="129">
        <f t="shared" si="32"/>
        <v>0</v>
      </c>
      <c r="X139" s="130"/>
      <c r="Y139" s="129">
        <f t="shared" ref="Y139:AC139" si="57">+AVERAGE($L$139:$N$139)</f>
        <v>226388.49233333324</v>
      </c>
      <c r="Z139" s="129">
        <f t="shared" si="57"/>
        <v>226388.49233333324</v>
      </c>
      <c r="AA139" s="129">
        <f t="shared" si="57"/>
        <v>226388.49233333324</v>
      </c>
      <c r="AB139" s="129">
        <f t="shared" si="57"/>
        <v>226388.49233333324</v>
      </c>
      <c r="AC139" s="129">
        <f t="shared" si="57"/>
        <v>226388.49233333324</v>
      </c>
      <c r="AD139" s="152"/>
    </row>
    <row r="140" spans="2:30" x14ac:dyDescent="0.25">
      <c r="B140" s="122" t="s">
        <v>126</v>
      </c>
      <c r="C140" s="122"/>
      <c r="D140" s="123"/>
      <c r="E140" s="123"/>
      <c r="F140" s="151">
        <f>+[16]OM_EF_2017!G42</f>
        <v>0.60672648117717065</v>
      </c>
      <c r="G140" s="156">
        <v>743118.82019999996</v>
      </c>
      <c r="H140" s="156">
        <v>609577.55848999997</v>
      </c>
      <c r="I140" s="156">
        <v>772580.19999999972</v>
      </c>
      <c r="J140" s="156">
        <v>667630.60999999987</v>
      </c>
      <c r="K140" s="156">
        <v>815783.94000000006</v>
      </c>
      <c r="L140" s="156">
        <v>516330.15</v>
      </c>
      <c r="M140" s="156">
        <v>440398.8600000001</v>
      </c>
      <c r="N140" s="156">
        <v>552699.28999999992</v>
      </c>
      <c r="O140" s="156">
        <f>+AVERAGE($L$140:$N$140)</f>
        <v>503142.76666666666</v>
      </c>
      <c r="P140" s="157"/>
      <c r="Q140" s="157"/>
      <c r="R140" s="157"/>
      <c r="S140" s="157"/>
      <c r="T140" s="157"/>
      <c r="U140" s="157"/>
      <c r="V140" s="157"/>
      <c r="W140" s="129">
        <f t="shared" si="32"/>
        <v>0</v>
      </c>
      <c r="X140" s="157"/>
      <c r="Y140" s="157"/>
      <c r="Z140" s="157"/>
      <c r="AA140" s="157"/>
      <c r="AB140" s="157"/>
      <c r="AC140" s="156">
        <f t="shared" ref="AC140" si="58">+AVERAGE($L$140:$N$140)</f>
        <v>503142.76666666666</v>
      </c>
      <c r="AD140" s="152"/>
    </row>
    <row r="141" spans="2:30" x14ac:dyDescent="0.25">
      <c r="B141" s="125" t="s">
        <v>176</v>
      </c>
      <c r="C141" s="125"/>
      <c r="D141" s="153"/>
      <c r="E141" s="153"/>
      <c r="F141" s="154">
        <f>+[16]OM_EF_2017!G43</f>
        <v>0.59295201252000207</v>
      </c>
      <c r="G141" s="129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29">
        <f t="shared" si="32"/>
        <v>0</v>
      </c>
      <c r="X141" s="158"/>
      <c r="Y141" s="158"/>
      <c r="Z141" s="158"/>
      <c r="AA141" s="158"/>
      <c r="AB141" s="158"/>
      <c r="AC141" s="158"/>
      <c r="AD141" s="152"/>
    </row>
    <row r="142" spans="2:30" x14ac:dyDescent="0.25">
      <c r="B142" s="125" t="s">
        <v>177</v>
      </c>
      <c r="C142" s="125"/>
      <c r="D142" s="153"/>
      <c r="E142" s="153"/>
      <c r="F142" s="154">
        <f>+[16]OM_EF_2017!G44</f>
        <v>0.64048050783379351</v>
      </c>
      <c r="G142" s="155"/>
      <c r="H142" s="155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29">
        <f t="shared" si="32"/>
        <v>0</v>
      </c>
      <c r="X142" s="159"/>
      <c r="Y142" s="159"/>
      <c r="Z142" s="159"/>
      <c r="AA142" s="159"/>
      <c r="AB142" s="159"/>
      <c r="AC142" s="159"/>
      <c r="AD142" s="152"/>
    </row>
    <row r="143" spans="2:30" x14ac:dyDescent="0.25">
      <c r="B143" s="125" t="s">
        <v>178</v>
      </c>
      <c r="C143" s="125"/>
      <c r="D143" s="153"/>
      <c r="E143" s="153"/>
      <c r="F143" s="154">
        <f>+[16]OM_EF_2017!G45</f>
        <v>0.56087175789973454</v>
      </c>
      <c r="G143" s="155"/>
      <c r="H143" s="155">
        <v>7408.7086380000001</v>
      </c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U143" s="155"/>
      <c r="V143" s="155"/>
      <c r="W143" s="129">
        <f t="shared" si="32"/>
        <v>0</v>
      </c>
      <c r="X143" s="155"/>
      <c r="Y143" s="155"/>
      <c r="Z143" s="155"/>
      <c r="AA143" s="155"/>
      <c r="AB143" s="155"/>
      <c r="AC143" s="155"/>
      <c r="AD143" s="152"/>
    </row>
    <row r="144" spans="2:30" x14ac:dyDescent="0.25">
      <c r="B144" s="122" t="s">
        <v>110</v>
      </c>
      <c r="C144" s="122"/>
      <c r="D144" s="123"/>
      <c r="E144" s="123"/>
      <c r="F144" s="151">
        <f>+[16]OM_EF_2017!G46</f>
        <v>0</v>
      </c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29">
        <f t="shared" si="32"/>
        <v>0</v>
      </c>
      <c r="X144" s="156"/>
      <c r="Y144" s="156"/>
      <c r="Z144" s="156"/>
      <c r="AA144" s="156"/>
      <c r="AB144" s="156"/>
      <c r="AC144" s="156"/>
      <c r="AD144" s="152"/>
    </row>
    <row r="145" spans="2:30" x14ac:dyDescent="0.25">
      <c r="B145" s="125" t="s">
        <v>71</v>
      </c>
      <c r="C145" s="125"/>
      <c r="D145" s="153"/>
      <c r="E145" s="153"/>
      <c r="F145" s="154">
        <f>+[16]OM_EF_2017!G47</f>
        <v>0.59224174858007006</v>
      </c>
      <c r="G145" s="155">
        <v>94768</v>
      </c>
      <c r="H145" s="155">
        <v>186730</v>
      </c>
      <c r="I145" s="155">
        <v>193238</v>
      </c>
      <c r="J145" s="155">
        <v>176801</v>
      </c>
      <c r="K145" s="155">
        <v>173128</v>
      </c>
      <c r="L145" s="155">
        <v>75240</v>
      </c>
      <c r="M145" s="155">
        <v>152450</v>
      </c>
      <c r="N145" s="155">
        <v>36192</v>
      </c>
      <c r="O145" s="129">
        <f>+AVERAGE($L$145:$N$145)</f>
        <v>87960.666666666672</v>
      </c>
      <c r="P145" s="130"/>
      <c r="Q145" s="130"/>
      <c r="R145" s="130"/>
      <c r="S145" s="130"/>
      <c r="T145" s="130"/>
      <c r="U145" s="130"/>
      <c r="V145" s="130"/>
      <c r="W145" s="129">
        <f t="shared" si="32"/>
        <v>0</v>
      </c>
      <c r="X145" s="130"/>
      <c r="Y145" s="130"/>
      <c r="Z145" s="129">
        <f t="shared" ref="Z145:AC145" si="59">+AVERAGE($L$145:$N$145)</f>
        <v>87960.666666666672</v>
      </c>
      <c r="AA145" s="129">
        <f t="shared" si="59"/>
        <v>87960.666666666672</v>
      </c>
      <c r="AB145" s="129">
        <f t="shared" si="59"/>
        <v>87960.666666666672</v>
      </c>
      <c r="AC145" s="129">
        <f t="shared" si="59"/>
        <v>87960.666666666672</v>
      </c>
      <c r="AD145" s="152"/>
    </row>
    <row r="146" spans="2:30" x14ac:dyDescent="0.25">
      <c r="B146" s="125" t="s">
        <v>72</v>
      </c>
      <c r="C146" s="125"/>
      <c r="D146" s="153"/>
      <c r="E146" s="153"/>
      <c r="F146" s="154">
        <f>+[16]OM_EF_2017!G48</f>
        <v>0.59170905062512091</v>
      </c>
      <c r="G146" s="155">
        <v>123773.2823375</v>
      </c>
      <c r="H146" s="155">
        <v>193364</v>
      </c>
      <c r="I146" s="155">
        <v>193432</v>
      </c>
      <c r="J146" s="155">
        <v>175773</v>
      </c>
      <c r="K146" s="155">
        <v>165138</v>
      </c>
      <c r="L146" s="155">
        <v>85293</v>
      </c>
      <c r="M146" s="155">
        <v>168623</v>
      </c>
      <c r="N146" s="155">
        <v>52744</v>
      </c>
      <c r="O146" s="129">
        <f>+AVERAGE($L$146:$N$146)</f>
        <v>102220</v>
      </c>
      <c r="P146" s="130"/>
      <c r="Q146" s="130"/>
      <c r="R146" s="130"/>
      <c r="S146" s="130"/>
      <c r="T146" s="130"/>
      <c r="U146" s="130"/>
      <c r="V146" s="130"/>
      <c r="W146" s="129">
        <f t="shared" si="32"/>
        <v>0</v>
      </c>
      <c r="X146" s="130"/>
      <c r="Y146" s="130"/>
      <c r="Z146" s="129">
        <f t="shared" ref="Z146:AC146" si="60">+AVERAGE($L$146:$N$146)</f>
        <v>102220</v>
      </c>
      <c r="AA146" s="129">
        <f t="shared" si="60"/>
        <v>102220</v>
      </c>
      <c r="AB146" s="129">
        <f t="shared" si="60"/>
        <v>102220</v>
      </c>
      <c r="AC146" s="129">
        <f t="shared" si="60"/>
        <v>102220</v>
      </c>
      <c r="AD146" s="152"/>
    </row>
    <row r="147" spans="2:30" x14ac:dyDescent="0.25">
      <c r="B147" s="125" t="s">
        <v>73</v>
      </c>
      <c r="C147" s="125"/>
      <c r="D147" s="153"/>
      <c r="E147" s="153"/>
      <c r="F147" s="154">
        <f>+[16]OM_EF_2017!G49</f>
        <v>0.59176823928678191</v>
      </c>
      <c r="G147" s="155">
        <v>109541.1267625</v>
      </c>
      <c r="H147" s="155">
        <v>170825</v>
      </c>
      <c r="I147" s="155">
        <v>196674</v>
      </c>
      <c r="J147" s="155">
        <v>195325</v>
      </c>
      <c r="K147" s="155">
        <v>173443</v>
      </c>
      <c r="L147" s="155">
        <v>74301</v>
      </c>
      <c r="M147" s="155">
        <v>182321</v>
      </c>
      <c r="N147" s="155">
        <v>60409</v>
      </c>
      <c r="O147" s="129">
        <f>+AVERAGE($L$147:$N$147)</f>
        <v>105677</v>
      </c>
      <c r="P147" s="130"/>
      <c r="Q147" s="130"/>
      <c r="R147" s="130"/>
      <c r="S147" s="130"/>
      <c r="T147" s="130"/>
      <c r="U147" s="130"/>
      <c r="V147" s="130"/>
      <c r="W147" s="129">
        <f t="shared" si="32"/>
        <v>0</v>
      </c>
      <c r="X147" s="130"/>
      <c r="Y147" s="130"/>
      <c r="Z147" s="129">
        <f t="shared" ref="Z147:AC147" si="61">+AVERAGE($L$147:$N$147)</f>
        <v>105677</v>
      </c>
      <c r="AA147" s="129">
        <f t="shared" si="61"/>
        <v>105677</v>
      </c>
      <c r="AB147" s="129">
        <f t="shared" si="61"/>
        <v>105677</v>
      </c>
      <c r="AC147" s="129">
        <f t="shared" si="61"/>
        <v>105677</v>
      </c>
      <c r="AD147" s="152"/>
    </row>
    <row r="148" spans="2:30" x14ac:dyDescent="0.25">
      <c r="B148" s="125" t="s">
        <v>74</v>
      </c>
      <c r="C148" s="125"/>
      <c r="D148" s="153"/>
      <c r="E148" s="153"/>
      <c r="F148" s="154">
        <f>+[16]OM_EF_2017!G50</f>
        <v>0.59703603017461182</v>
      </c>
      <c r="G148" s="155">
        <v>77401.001000000004</v>
      </c>
      <c r="H148" s="155">
        <v>187411</v>
      </c>
      <c r="I148" s="155">
        <v>183871</v>
      </c>
      <c r="J148" s="155">
        <v>186743</v>
      </c>
      <c r="K148" s="155">
        <v>193663</v>
      </c>
      <c r="L148" s="155">
        <v>89367</v>
      </c>
      <c r="M148" s="155">
        <v>182872</v>
      </c>
      <c r="N148" s="155">
        <v>46175</v>
      </c>
      <c r="O148" s="129">
        <f>+AVERAGE($L$148:$N$148)</f>
        <v>106138</v>
      </c>
      <c r="P148" s="130"/>
      <c r="Q148" s="130"/>
      <c r="R148" s="130"/>
      <c r="S148" s="130"/>
      <c r="T148" s="130"/>
      <c r="U148" s="130"/>
      <c r="V148" s="130"/>
      <c r="W148" s="129">
        <f t="shared" si="32"/>
        <v>0</v>
      </c>
      <c r="X148" s="130"/>
      <c r="Y148" s="130"/>
      <c r="Z148" s="129">
        <f t="shared" ref="Z148:AC148" si="62">+AVERAGE($L$148:$N$148)</f>
        <v>106138</v>
      </c>
      <c r="AA148" s="129">
        <f t="shared" si="62"/>
        <v>106138</v>
      </c>
      <c r="AB148" s="129">
        <f t="shared" si="62"/>
        <v>106138</v>
      </c>
      <c r="AC148" s="129">
        <f t="shared" si="62"/>
        <v>106138</v>
      </c>
      <c r="AD148" s="152"/>
    </row>
    <row r="149" spans="2:30" x14ac:dyDescent="0.25">
      <c r="B149" s="122" t="s">
        <v>124</v>
      </c>
      <c r="C149" s="122"/>
      <c r="D149" s="123"/>
      <c r="E149" s="123"/>
      <c r="F149" s="151">
        <f>+[16]OM_EF_2017!G51</f>
        <v>0</v>
      </c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9">
        <f t="shared" si="32"/>
        <v>0</v>
      </c>
      <c r="X149" s="124"/>
      <c r="Y149" s="124"/>
      <c r="Z149" s="124"/>
      <c r="AA149" s="124"/>
      <c r="AB149" s="124"/>
      <c r="AC149" s="124"/>
      <c r="AD149" s="152"/>
    </row>
    <row r="150" spans="2:30" x14ac:dyDescent="0.25">
      <c r="B150" s="125" t="s">
        <v>179</v>
      </c>
      <c r="C150" s="125"/>
      <c r="D150" s="153"/>
      <c r="E150" s="153"/>
      <c r="F150" s="154">
        <f>+[16]OM_EF_2017!G52</f>
        <v>0.70854746874395536</v>
      </c>
      <c r="G150" s="129">
        <v>54977.579999999987</v>
      </c>
      <c r="H150" s="129">
        <v>31424.37</v>
      </c>
      <c r="I150" s="129">
        <v>44186.280000000006</v>
      </c>
      <c r="J150" s="129">
        <v>6585.9599999999991</v>
      </c>
      <c r="K150" s="129">
        <v>15638.4</v>
      </c>
      <c r="L150" s="129">
        <v>14091.300000000003</v>
      </c>
      <c r="M150" s="129">
        <v>42919.199999999997</v>
      </c>
      <c r="N150" s="129">
        <v>41459.700000000004</v>
      </c>
      <c r="O150" s="129">
        <f>+AVERAGE($L$150:$N$150)</f>
        <v>32823.4</v>
      </c>
      <c r="P150" s="130"/>
      <c r="Q150" s="130"/>
      <c r="R150" s="130"/>
      <c r="S150" s="130"/>
      <c r="T150" s="130"/>
      <c r="U150" s="130"/>
      <c r="V150" s="130"/>
      <c r="W150" s="129">
        <f t="shared" si="32"/>
        <v>0</v>
      </c>
      <c r="X150" s="130"/>
      <c r="Y150" s="130"/>
      <c r="Z150" s="130"/>
      <c r="AA150" s="130"/>
      <c r="AB150" s="130"/>
      <c r="AC150" s="129">
        <f t="shared" ref="AC150" si="63">+AVERAGE($L$150:$N$150)</f>
        <v>32823.4</v>
      </c>
      <c r="AD150" s="152"/>
    </row>
    <row r="151" spans="2:30" x14ac:dyDescent="0.25">
      <c r="B151" s="125" t="s">
        <v>180</v>
      </c>
      <c r="C151" s="125"/>
      <c r="D151" s="153"/>
      <c r="E151" s="153"/>
      <c r="F151" s="154">
        <f>+[16]OM_EF_2017!G53</f>
        <v>0.74548119362042586</v>
      </c>
      <c r="G151" s="129">
        <v>44343.569999999992</v>
      </c>
      <c r="H151" s="129">
        <v>38362.5</v>
      </c>
      <c r="I151" s="129">
        <v>31007.909999999996</v>
      </c>
      <c r="J151" s="129">
        <v>4921.4399999999996</v>
      </c>
      <c r="K151" s="129">
        <v>14575.08</v>
      </c>
      <c r="L151" s="129">
        <v>10209.6</v>
      </c>
      <c r="M151" s="129">
        <v>28229.760000000002</v>
      </c>
      <c r="N151" s="129">
        <v>20603.039999999997</v>
      </c>
      <c r="O151" s="129">
        <f>+AVERAGE($L$151:$N$151)</f>
        <v>19680.8</v>
      </c>
      <c r="P151" s="130"/>
      <c r="Q151" s="130"/>
      <c r="R151" s="130"/>
      <c r="S151" s="130"/>
      <c r="T151" s="130"/>
      <c r="U151" s="130"/>
      <c r="V151" s="130"/>
      <c r="W151" s="129">
        <f t="shared" si="32"/>
        <v>0</v>
      </c>
      <c r="X151" s="130"/>
      <c r="Y151" s="130"/>
      <c r="Z151" s="130"/>
      <c r="AA151" s="130"/>
      <c r="AB151" s="130"/>
      <c r="AC151" s="129">
        <f t="shared" ref="AC151" si="64">+AVERAGE($L$151:$N$151)</f>
        <v>19680.8</v>
      </c>
      <c r="AD151" s="152"/>
    </row>
    <row r="152" spans="2:30" x14ac:dyDescent="0.25">
      <c r="B152" s="125" t="s">
        <v>181</v>
      </c>
      <c r="C152" s="125"/>
      <c r="D152" s="153"/>
      <c r="E152" s="153"/>
      <c r="F152" s="154">
        <f>+[16]OM_EF_2017!G54</f>
        <v>0.75962728375740729</v>
      </c>
      <c r="G152" s="129">
        <v>35434.590000000004</v>
      </c>
      <c r="H152" s="129">
        <v>65185.067999999999</v>
      </c>
      <c r="I152" s="129">
        <v>40516.368000000002</v>
      </c>
      <c r="J152" s="129">
        <v>17730.18</v>
      </c>
      <c r="K152" s="129">
        <v>24451.464</v>
      </c>
      <c r="L152" s="129">
        <v>13814.243999999999</v>
      </c>
      <c r="M152" s="129">
        <v>43634.928000000007</v>
      </c>
      <c r="N152" s="129">
        <v>24144.995999999996</v>
      </c>
      <c r="O152" s="130"/>
      <c r="P152" s="130"/>
      <c r="Q152" s="130"/>
      <c r="R152" s="130"/>
      <c r="S152" s="130"/>
      <c r="T152" s="130"/>
      <c r="U152" s="130"/>
      <c r="V152" s="130"/>
      <c r="W152" s="129">
        <f t="shared" si="32"/>
        <v>0</v>
      </c>
      <c r="X152" s="130"/>
      <c r="Y152" s="130"/>
      <c r="Z152" s="130"/>
      <c r="AA152" s="130"/>
      <c r="AB152" s="130"/>
      <c r="AC152" s="130"/>
      <c r="AD152" s="152"/>
    </row>
    <row r="153" spans="2:30" x14ac:dyDescent="0.25">
      <c r="B153" s="125" t="s">
        <v>182</v>
      </c>
      <c r="C153" s="125"/>
      <c r="D153" s="153"/>
      <c r="E153" s="153"/>
      <c r="F153" s="154">
        <f>+[16]OM_EF_2017!G55</f>
        <v>0.74838143804181545</v>
      </c>
      <c r="G153" s="129">
        <v>47583.179999999993</v>
      </c>
      <c r="H153" s="129">
        <v>73021.77</v>
      </c>
      <c r="I153" s="129">
        <v>79926.345000000001</v>
      </c>
      <c r="J153" s="129">
        <v>32721.119999999995</v>
      </c>
      <c r="K153" s="129">
        <v>52400.755703329996</v>
      </c>
      <c r="L153" s="129">
        <v>49910.714999999997</v>
      </c>
      <c r="M153" s="129">
        <v>73438.604999999996</v>
      </c>
      <c r="N153" s="129">
        <v>47740.184999999998</v>
      </c>
      <c r="O153" s="130">
        <v>11036.548878519832</v>
      </c>
      <c r="P153" s="130"/>
      <c r="Q153" s="130"/>
      <c r="R153" s="130"/>
      <c r="S153" s="130"/>
      <c r="T153" s="130"/>
      <c r="U153" s="130"/>
      <c r="V153" s="130"/>
      <c r="W153" s="129">
        <f t="shared" si="32"/>
        <v>0</v>
      </c>
      <c r="X153" s="130"/>
      <c r="Y153" s="130"/>
      <c r="Z153" s="130"/>
      <c r="AA153" s="130"/>
      <c r="AB153" s="130"/>
      <c r="AC153" s="130">
        <v>36445.257578979283</v>
      </c>
      <c r="AD153" s="152"/>
    </row>
    <row r="154" spans="2:30" x14ac:dyDescent="0.25">
      <c r="B154" s="125" t="s">
        <v>183</v>
      </c>
      <c r="C154" s="125"/>
      <c r="D154" s="153"/>
      <c r="E154" s="153"/>
      <c r="F154" s="154"/>
      <c r="G154" s="129">
        <v>0</v>
      </c>
      <c r="H154" s="129">
        <v>0</v>
      </c>
      <c r="I154" s="129">
        <v>0</v>
      </c>
      <c r="J154" s="129">
        <v>0</v>
      </c>
      <c r="K154" s="129">
        <v>0</v>
      </c>
      <c r="L154" s="129">
        <v>0</v>
      </c>
      <c r="M154" s="129">
        <v>0</v>
      </c>
      <c r="N154" s="129">
        <v>0</v>
      </c>
      <c r="O154" s="129">
        <f t="shared" ref="O154:O171" si="65">+AVERAGE(L154:N154)</f>
        <v>0</v>
      </c>
      <c r="P154" s="129">
        <f t="shared" ref="P154:AC154" si="66">+O154</f>
        <v>0</v>
      </c>
      <c r="Q154" s="129">
        <f t="shared" si="66"/>
        <v>0</v>
      </c>
      <c r="R154" s="129">
        <f t="shared" si="66"/>
        <v>0</v>
      </c>
      <c r="S154" s="129">
        <f t="shared" si="66"/>
        <v>0</v>
      </c>
      <c r="T154" s="129">
        <f t="shared" si="66"/>
        <v>0</v>
      </c>
      <c r="U154" s="129">
        <f t="shared" si="66"/>
        <v>0</v>
      </c>
      <c r="V154" s="129">
        <f>+U154</f>
        <v>0</v>
      </c>
      <c r="W154" s="129">
        <f t="shared" si="32"/>
        <v>0</v>
      </c>
      <c r="X154" s="129"/>
      <c r="Y154" s="129">
        <f>+V154</f>
        <v>0</v>
      </c>
      <c r="Z154" s="129">
        <f t="shared" si="66"/>
        <v>0</v>
      </c>
      <c r="AA154" s="129">
        <f t="shared" si="66"/>
        <v>0</v>
      </c>
      <c r="AB154" s="129">
        <f t="shared" si="66"/>
        <v>0</v>
      </c>
      <c r="AC154" s="129">
        <f t="shared" si="66"/>
        <v>0</v>
      </c>
      <c r="AD154" s="152"/>
    </row>
    <row r="155" spans="2:30" x14ac:dyDescent="0.25">
      <c r="B155" s="125" t="s">
        <v>184</v>
      </c>
      <c r="C155" s="125"/>
      <c r="D155" s="153"/>
      <c r="E155" s="153"/>
      <c r="F155" s="154">
        <f>+[16]OM_EF_2017!G56</f>
        <v>0.59602982292637463</v>
      </c>
      <c r="G155" s="129">
        <v>0</v>
      </c>
      <c r="H155" s="129">
        <v>0</v>
      </c>
      <c r="I155" s="129">
        <v>345670.74</v>
      </c>
      <c r="J155" s="129">
        <v>479429.598</v>
      </c>
      <c r="K155" s="129">
        <v>420127.47135156026</v>
      </c>
      <c r="L155" s="129">
        <v>459226.69199999992</v>
      </c>
      <c r="M155" s="129">
        <v>240047.45999999993</v>
      </c>
      <c r="N155" s="129">
        <v>381288.42</v>
      </c>
      <c r="O155" s="129">
        <f>+AVERAGE($L$155:$N$155)</f>
        <v>360187.52399999998</v>
      </c>
      <c r="P155" s="130"/>
      <c r="Q155" s="130"/>
      <c r="R155" s="130"/>
      <c r="S155" s="130"/>
      <c r="T155" s="130"/>
      <c r="U155" s="130"/>
      <c r="V155" s="130"/>
      <c r="W155" s="129">
        <f t="shared" si="32"/>
        <v>0</v>
      </c>
      <c r="X155" s="130"/>
      <c r="Y155" s="130"/>
      <c r="Z155" s="129"/>
      <c r="AA155" s="129">
        <f t="shared" ref="AA155:AC155" si="67">+AVERAGE($L$155:$N$155)</f>
        <v>360187.52399999998</v>
      </c>
      <c r="AB155" s="129">
        <f t="shared" si="67"/>
        <v>360187.52399999998</v>
      </c>
      <c r="AC155" s="129">
        <f t="shared" si="67"/>
        <v>360187.52399999998</v>
      </c>
      <c r="AD155" s="152"/>
    </row>
    <row r="156" spans="2:30" x14ac:dyDescent="0.25">
      <c r="B156" s="125" t="s">
        <v>35</v>
      </c>
      <c r="C156" s="125"/>
      <c r="D156" s="153"/>
      <c r="E156" s="153"/>
      <c r="F156" s="154">
        <f>+[16]OM_EF_2017!G57</f>
        <v>0.59602982292637463</v>
      </c>
      <c r="G156" s="129">
        <v>304167.35200000001</v>
      </c>
      <c r="H156" s="129">
        <v>362328.33600000001</v>
      </c>
      <c r="I156" s="129">
        <v>425317.902</v>
      </c>
      <c r="J156" s="129">
        <v>461289.34800000006</v>
      </c>
      <c r="K156" s="129">
        <v>412122.105063011</v>
      </c>
      <c r="L156" s="129">
        <v>378806.54399999999</v>
      </c>
      <c r="M156" s="129">
        <v>386168.79599999997</v>
      </c>
      <c r="N156" s="129">
        <v>365210.38799999998</v>
      </c>
      <c r="O156" s="129">
        <f>+AVERAGE($L$156:$N$156)</f>
        <v>376728.57599999994</v>
      </c>
      <c r="P156" s="130"/>
      <c r="Q156" s="130"/>
      <c r="R156" s="130"/>
      <c r="S156" s="130"/>
      <c r="T156" s="130"/>
      <c r="U156" s="130"/>
      <c r="V156" s="130"/>
      <c r="W156" s="129">
        <f t="shared" si="32"/>
        <v>0</v>
      </c>
      <c r="X156" s="130"/>
      <c r="Y156" s="130"/>
      <c r="Z156" s="129">
        <v>115761.72883552179</v>
      </c>
      <c r="AA156" s="129">
        <f t="shared" ref="AA156:AC156" si="68">+AVERAGE($L$156:$N$156)</f>
        <v>376728.57599999994</v>
      </c>
      <c r="AB156" s="129">
        <f t="shared" si="68"/>
        <v>376728.57599999994</v>
      </c>
      <c r="AC156" s="129">
        <f t="shared" si="68"/>
        <v>376728.57599999994</v>
      </c>
      <c r="AD156" s="152"/>
    </row>
    <row r="157" spans="2:30" x14ac:dyDescent="0.25">
      <c r="B157" s="125" t="s">
        <v>36</v>
      </c>
      <c r="C157" s="125"/>
      <c r="D157" s="153"/>
      <c r="E157" s="153"/>
      <c r="F157" s="154">
        <f>+[16]OM_EF_2017!G58</f>
        <v>0.59602982292637463</v>
      </c>
      <c r="G157" s="129">
        <v>274064.72799999994</v>
      </c>
      <c r="H157" s="129">
        <v>328187.05200000003</v>
      </c>
      <c r="I157" s="129">
        <v>215762.25825000004</v>
      </c>
      <c r="J157" s="129">
        <v>201328.714125</v>
      </c>
      <c r="K157" s="129">
        <v>301526.55250000005</v>
      </c>
      <c r="L157" s="129">
        <v>234237.29225000003</v>
      </c>
      <c r="M157" s="129">
        <v>299524.30199999997</v>
      </c>
      <c r="N157" s="129">
        <v>149744.47925</v>
      </c>
      <c r="O157" s="129">
        <f>+AVERAGE($L$157:$N$157)</f>
        <v>227835.35783333331</v>
      </c>
      <c r="P157" s="130"/>
      <c r="Q157" s="130"/>
      <c r="R157" s="130"/>
      <c r="S157" s="130"/>
      <c r="T157" s="130"/>
      <c r="U157" s="130"/>
      <c r="V157" s="130"/>
      <c r="W157" s="129">
        <f t="shared" si="32"/>
        <v>0</v>
      </c>
      <c r="X157" s="130"/>
      <c r="Y157" s="130"/>
      <c r="Z157" s="129">
        <f t="shared" ref="Z157:AC157" si="69">+AVERAGE($L$157:$N$157)</f>
        <v>227835.35783333331</v>
      </c>
      <c r="AA157" s="129">
        <f t="shared" si="69"/>
        <v>227835.35783333331</v>
      </c>
      <c r="AB157" s="129">
        <f t="shared" si="69"/>
        <v>227835.35783333331</v>
      </c>
      <c r="AC157" s="129">
        <f t="shared" si="69"/>
        <v>227835.35783333331</v>
      </c>
      <c r="AD157" s="152"/>
    </row>
    <row r="158" spans="2:30" x14ac:dyDescent="0.25">
      <c r="B158" s="125" t="s">
        <v>185</v>
      </c>
      <c r="C158" s="125"/>
      <c r="D158" s="153"/>
      <c r="E158" s="153"/>
      <c r="F158" s="154">
        <f>+[16]OM_EF_2017!G59</f>
        <v>0.426809439237546</v>
      </c>
      <c r="G158" s="129">
        <v>386364.63308200007</v>
      </c>
      <c r="H158" s="129">
        <v>362853.24075</v>
      </c>
      <c r="I158" s="129">
        <v>369449.51400000002</v>
      </c>
      <c r="J158" s="129">
        <v>616226.28899999999</v>
      </c>
      <c r="K158" s="129">
        <v>523552.59600000002</v>
      </c>
      <c r="L158" s="129">
        <v>544179.25994216464</v>
      </c>
      <c r="M158" s="129">
        <v>222713.652</v>
      </c>
      <c r="N158" s="129">
        <v>361213.69200000004</v>
      </c>
      <c r="O158" s="129">
        <f>+AVERAGE($L$158:$N$158)</f>
        <v>376035.53464738821</v>
      </c>
      <c r="P158" s="129">
        <f t="shared" ref="P158:AC158" si="70">+AVERAGE($L$158:$N$158)</f>
        <v>376035.53464738821</v>
      </c>
      <c r="Q158" s="130"/>
      <c r="R158" s="130"/>
      <c r="S158" s="130"/>
      <c r="T158" s="130"/>
      <c r="U158" s="130"/>
      <c r="V158" s="130">
        <v>189084.27459123899</v>
      </c>
      <c r="W158" s="129">
        <f t="shared" si="32"/>
        <v>80702.953206924882</v>
      </c>
      <c r="X158" s="130"/>
      <c r="Y158" s="129">
        <f t="shared" si="70"/>
        <v>376035.53464738821</v>
      </c>
      <c r="Z158" s="129">
        <f t="shared" si="70"/>
        <v>376035.53464738821</v>
      </c>
      <c r="AA158" s="129">
        <f t="shared" si="70"/>
        <v>376035.53464738821</v>
      </c>
      <c r="AB158" s="129">
        <f t="shared" si="70"/>
        <v>376035.53464738821</v>
      </c>
      <c r="AC158" s="129">
        <f t="shared" si="70"/>
        <v>376035.53464738821</v>
      </c>
      <c r="AD158" s="152"/>
    </row>
    <row r="159" spans="2:30" x14ac:dyDescent="0.25">
      <c r="B159" s="122" t="s">
        <v>186</v>
      </c>
      <c r="C159" s="122"/>
      <c r="D159" s="123"/>
      <c r="E159" s="123"/>
      <c r="F159" s="151">
        <f>+[16]OM_EF_2017!G60</f>
        <v>0</v>
      </c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9">
        <f t="shared" ref="W159:W222" si="71">V159*F159</f>
        <v>0</v>
      </c>
      <c r="X159" s="124"/>
      <c r="Y159" s="124"/>
      <c r="Z159" s="124"/>
      <c r="AA159" s="124"/>
      <c r="AB159" s="124"/>
      <c r="AC159" s="124"/>
      <c r="AD159" s="152"/>
    </row>
    <row r="160" spans="2:30" x14ac:dyDescent="0.25">
      <c r="B160" s="125" t="s">
        <v>187</v>
      </c>
      <c r="C160" s="125"/>
      <c r="D160" s="153"/>
      <c r="E160" s="153"/>
      <c r="F160" s="154">
        <f>+[16]OM_EF_2017!G61</f>
        <v>0.70197752729958329</v>
      </c>
      <c r="G160" s="129">
        <v>80691.735044999994</v>
      </c>
      <c r="H160" s="129">
        <v>79540.577999999994</v>
      </c>
      <c r="I160" s="129">
        <v>60267.497718999999</v>
      </c>
      <c r="J160" s="129">
        <v>84986.583595136995</v>
      </c>
      <c r="K160" s="129">
        <v>61003.532321999912</v>
      </c>
      <c r="L160" s="129">
        <v>79662.397554113864</v>
      </c>
      <c r="M160" s="129">
        <v>76545.155212149999</v>
      </c>
      <c r="N160" s="129">
        <v>41016.303</v>
      </c>
      <c r="O160" s="129">
        <f>+AVERAGE($L$160:$N$160)</f>
        <v>65741.285255421288</v>
      </c>
      <c r="P160" s="130"/>
      <c r="Q160" s="130"/>
      <c r="R160" s="130"/>
      <c r="S160" s="130"/>
      <c r="T160" s="130"/>
      <c r="U160" s="130"/>
      <c r="V160" s="130"/>
      <c r="W160" s="129">
        <f t="shared" si="71"/>
        <v>0</v>
      </c>
      <c r="X160" s="130"/>
      <c r="Y160" s="130"/>
      <c r="Z160" s="130"/>
      <c r="AA160" s="130"/>
      <c r="AB160" s="129">
        <f t="shared" ref="AB160:AC160" si="72">+AVERAGE($L$160:$N$160)</f>
        <v>65741.285255421288</v>
      </c>
      <c r="AC160" s="129">
        <f t="shared" si="72"/>
        <v>65741.285255421288</v>
      </c>
      <c r="AD160" s="152"/>
    </row>
    <row r="161" spans="2:30" x14ac:dyDescent="0.25">
      <c r="B161" s="122" t="s">
        <v>188</v>
      </c>
      <c r="C161" s="122"/>
      <c r="D161" s="123"/>
      <c r="E161" s="123"/>
      <c r="F161" s="151">
        <f>+[16]OM_EF_2017!G62</f>
        <v>0</v>
      </c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9">
        <f t="shared" si="71"/>
        <v>0</v>
      </c>
      <c r="X161" s="124"/>
      <c r="Y161" s="124"/>
      <c r="Z161" s="124"/>
      <c r="AA161" s="124"/>
      <c r="AB161" s="124"/>
      <c r="AC161" s="124"/>
      <c r="AD161" s="152"/>
    </row>
    <row r="162" spans="2:30" x14ac:dyDescent="0.25">
      <c r="B162" s="125" t="s">
        <v>189</v>
      </c>
      <c r="C162" s="125"/>
      <c r="D162" s="153"/>
      <c r="E162" s="153"/>
      <c r="F162" s="154">
        <f>+[16]OM_EF_2017!G63</f>
        <v>0.71464390089503949</v>
      </c>
      <c r="G162" s="129">
        <v>46977.265625</v>
      </c>
      <c r="H162" s="129">
        <v>50444.303124999999</v>
      </c>
      <c r="I162" s="129">
        <v>50792.947500000002</v>
      </c>
      <c r="J162" s="129">
        <v>25340.758313000002</v>
      </c>
      <c r="K162" s="129">
        <v>43520.745187</v>
      </c>
      <c r="L162" s="129">
        <v>0</v>
      </c>
      <c r="M162" s="129">
        <v>1793.82</v>
      </c>
      <c r="N162" s="129">
        <v>18.810000000000002</v>
      </c>
      <c r="O162" s="129">
        <f>+AVERAGE($L$162:$N$162)</f>
        <v>604.20999999999992</v>
      </c>
      <c r="P162" s="130"/>
      <c r="Q162" s="130"/>
      <c r="R162" s="129">
        <v>0</v>
      </c>
      <c r="S162" s="129">
        <v>0</v>
      </c>
      <c r="T162" s="129">
        <v>0</v>
      </c>
      <c r="U162" s="129">
        <v>0</v>
      </c>
      <c r="V162" s="129">
        <v>0</v>
      </c>
      <c r="W162" s="129">
        <f t="shared" si="71"/>
        <v>0</v>
      </c>
      <c r="X162" s="129"/>
      <c r="Y162" s="129">
        <v>0</v>
      </c>
      <c r="Z162" s="129">
        <v>0</v>
      </c>
      <c r="AA162" s="129">
        <v>0</v>
      </c>
      <c r="AB162" s="129">
        <v>0</v>
      </c>
      <c r="AC162" s="129">
        <v>0</v>
      </c>
      <c r="AD162" s="152"/>
    </row>
    <row r="163" spans="2:30" x14ac:dyDescent="0.25">
      <c r="B163" s="125" t="s">
        <v>190</v>
      </c>
      <c r="C163" s="125"/>
      <c r="D163" s="153"/>
      <c r="E163" s="153"/>
      <c r="F163" s="154">
        <f>+[16]OM_EF_2017!G64</f>
        <v>0.7091985440222266</v>
      </c>
      <c r="G163" s="129">
        <v>47451.323000000004</v>
      </c>
      <c r="H163" s="129">
        <v>50578.209750000002</v>
      </c>
      <c r="I163" s="129">
        <v>52201.957000000002</v>
      </c>
      <c r="J163" s="129">
        <v>20555.564869999998</v>
      </c>
      <c r="K163" s="129">
        <v>46932.179499999998</v>
      </c>
      <c r="L163" s="129">
        <v>29966.794000000005</v>
      </c>
      <c r="M163" s="129">
        <v>14728.669187500001</v>
      </c>
      <c r="N163" s="129">
        <v>14455.24559</v>
      </c>
      <c r="O163" s="129">
        <f>+AVERAGE($L$163:$N$163)</f>
        <v>19716.902925833336</v>
      </c>
      <c r="P163" s="130"/>
      <c r="Q163" s="130"/>
      <c r="R163" s="129">
        <v>0</v>
      </c>
      <c r="S163" s="129">
        <v>0</v>
      </c>
      <c r="T163" s="129">
        <v>0</v>
      </c>
      <c r="U163" s="129">
        <v>0</v>
      </c>
      <c r="V163" s="129">
        <v>0</v>
      </c>
      <c r="W163" s="129">
        <f t="shared" si="71"/>
        <v>0</v>
      </c>
      <c r="X163" s="129"/>
      <c r="Y163" s="129">
        <v>0</v>
      </c>
      <c r="Z163" s="129">
        <v>0</v>
      </c>
      <c r="AA163" s="129">
        <v>0</v>
      </c>
      <c r="AB163" s="129">
        <v>0</v>
      </c>
      <c r="AC163" s="129">
        <v>0</v>
      </c>
      <c r="AD163" s="152"/>
    </row>
    <row r="164" spans="2:30" x14ac:dyDescent="0.25">
      <c r="B164" s="122" t="s">
        <v>125</v>
      </c>
      <c r="C164" s="122"/>
      <c r="D164" s="123"/>
      <c r="E164" s="123"/>
      <c r="F164" s="151">
        <f>+[16]OM_EF_2017!G65</f>
        <v>0</v>
      </c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9">
        <f t="shared" si="71"/>
        <v>0</v>
      </c>
      <c r="X164" s="124"/>
      <c r="Y164" s="124"/>
      <c r="Z164" s="124"/>
      <c r="AA164" s="124"/>
      <c r="AB164" s="124"/>
      <c r="AC164" s="124"/>
      <c r="AD164" s="152"/>
    </row>
    <row r="165" spans="2:30" x14ac:dyDescent="0.25">
      <c r="B165" s="125" t="s">
        <v>191</v>
      </c>
      <c r="C165" s="125"/>
      <c r="D165" s="153"/>
      <c r="E165" s="153"/>
      <c r="F165" s="154">
        <f>+[16]OM_EF_2017!G66</f>
        <v>0.70138564068297304</v>
      </c>
      <c r="G165" s="129">
        <v>73485.584999999992</v>
      </c>
      <c r="H165" s="129">
        <v>82841.692500000005</v>
      </c>
      <c r="I165" s="129">
        <v>69552.787499999991</v>
      </c>
      <c r="J165" s="129">
        <v>23800.942902800001</v>
      </c>
      <c r="K165" s="129">
        <v>44110.71</v>
      </c>
      <c r="L165" s="129">
        <v>44085.419999999991</v>
      </c>
      <c r="M165" s="129">
        <v>76414.35149999999</v>
      </c>
      <c r="N165" s="129">
        <v>77133.690000000017</v>
      </c>
      <c r="O165" s="129">
        <f>+AVERAGE($L$165:$N$165)</f>
        <v>65877.820499999987</v>
      </c>
      <c r="P165" s="130"/>
      <c r="Q165" s="130"/>
      <c r="R165" s="130"/>
      <c r="S165" s="130"/>
      <c r="T165" s="130"/>
      <c r="U165" s="130"/>
      <c r="V165" s="130"/>
      <c r="W165" s="129">
        <f t="shared" si="71"/>
        <v>0</v>
      </c>
      <c r="X165" s="130"/>
      <c r="Y165" s="130"/>
      <c r="Z165" s="130"/>
      <c r="AA165" s="130"/>
      <c r="AB165" s="129">
        <f t="shared" ref="AB165:AC165" si="73">+AVERAGE($L$165:$N$165)</f>
        <v>65877.820499999987</v>
      </c>
      <c r="AC165" s="129">
        <f t="shared" si="73"/>
        <v>65877.820499999987</v>
      </c>
      <c r="AD165" s="152"/>
    </row>
    <row r="166" spans="2:30" x14ac:dyDescent="0.25">
      <c r="B166" s="125" t="s">
        <v>192</v>
      </c>
      <c r="C166" s="125"/>
      <c r="D166" s="153"/>
      <c r="E166" s="153"/>
      <c r="F166" s="154">
        <f>+[16]OM_EF_2017!G67</f>
        <v>0.69085005890731344</v>
      </c>
      <c r="G166" s="129">
        <v>86746.319999999992</v>
      </c>
      <c r="H166" s="129">
        <v>105667.14</v>
      </c>
      <c r="I166" s="129">
        <v>63985.62</v>
      </c>
      <c r="J166" s="129">
        <v>16188.9</v>
      </c>
      <c r="K166" s="129">
        <v>29892.711125046593</v>
      </c>
      <c r="L166" s="129">
        <v>35185.5</v>
      </c>
      <c r="M166" s="129">
        <v>69334.630499999999</v>
      </c>
      <c r="N166" s="129">
        <v>64466.459999999992</v>
      </c>
      <c r="O166" s="129">
        <f>+AVERAGE($L$166:$N$166)</f>
        <v>56328.863499999999</v>
      </c>
      <c r="P166" s="130"/>
      <c r="Q166" s="130"/>
      <c r="R166" s="130"/>
      <c r="S166" s="130"/>
      <c r="T166" s="130"/>
      <c r="U166" s="130"/>
      <c r="V166" s="130"/>
      <c r="W166" s="129">
        <f t="shared" si="71"/>
        <v>0</v>
      </c>
      <c r="X166" s="130"/>
      <c r="Y166" s="130"/>
      <c r="Z166" s="130"/>
      <c r="AA166" s="129">
        <f t="shared" ref="AA166:AC166" si="74">+AVERAGE($L$166:$N$166)</f>
        <v>56328.863499999999</v>
      </c>
      <c r="AB166" s="129">
        <f t="shared" si="74"/>
        <v>56328.863499999999</v>
      </c>
      <c r="AC166" s="129">
        <f t="shared" si="74"/>
        <v>56328.863499999999</v>
      </c>
      <c r="AD166" s="152"/>
    </row>
    <row r="167" spans="2:30" x14ac:dyDescent="0.25">
      <c r="B167" s="122" t="s">
        <v>114</v>
      </c>
      <c r="C167" s="122"/>
      <c r="D167" s="123"/>
      <c r="E167" s="123"/>
      <c r="F167" s="151">
        <f>+[16]OM_EF_2017!G68</f>
        <v>0</v>
      </c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30"/>
      <c r="W167" s="129">
        <f t="shared" si="71"/>
        <v>0</v>
      </c>
      <c r="X167" s="130"/>
      <c r="Y167" s="124"/>
      <c r="Z167" s="124"/>
      <c r="AA167" s="124"/>
      <c r="AB167" s="124"/>
      <c r="AC167" s="124"/>
      <c r="AD167" s="152"/>
    </row>
    <row r="168" spans="2:30" x14ac:dyDescent="0.25">
      <c r="B168" s="125" t="s">
        <v>76</v>
      </c>
      <c r="C168" s="125"/>
      <c r="D168" s="153"/>
      <c r="E168" s="153"/>
      <c r="F168" s="154">
        <f>+[16]OM_EF_2017!G69</f>
        <v>0.55329560920712517</v>
      </c>
      <c r="G168" s="129"/>
      <c r="H168" s="129"/>
      <c r="I168" s="129"/>
      <c r="J168" s="129"/>
      <c r="K168" s="129">
        <v>84605.7</v>
      </c>
      <c r="L168" s="129">
        <v>283458</v>
      </c>
      <c r="M168" s="129">
        <v>327520.80560572003</v>
      </c>
      <c r="N168" s="129">
        <v>321801.02243377001</v>
      </c>
      <c r="O168" s="129">
        <f t="shared" si="65"/>
        <v>310926.6093464967</v>
      </c>
      <c r="P168" s="130"/>
      <c r="Q168" s="129"/>
      <c r="R168" s="129"/>
      <c r="S168" s="129"/>
      <c r="T168" s="129"/>
      <c r="U168" s="129"/>
      <c r="V168" s="129"/>
      <c r="W168" s="129">
        <f t="shared" si="71"/>
        <v>0</v>
      </c>
      <c r="X168" s="129"/>
      <c r="Y168" s="129"/>
      <c r="Z168" s="129"/>
      <c r="AA168" s="129"/>
      <c r="AB168" s="129"/>
      <c r="AC168" s="129"/>
      <c r="AD168" s="152"/>
    </row>
    <row r="169" spans="2:30" x14ac:dyDescent="0.25">
      <c r="B169" s="125" t="s">
        <v>77</v>
      </c>
      <c r="C169" s="125"/>
      <c r="D169" s="153"/>
      <c r="E169" s="153"/>
      <c r="F169" s="154">
        <f>+[16]OM_EF_2017!G70</f>
        <v>0.55601828764353167</v>
      </c>
      <c r="G169" s="129"/>
      <c r="H169" s="129"/>
      <c r="I169" s="129"/>
      <c r="J169" s="129"/>
      <c r="K169" s="129">
        <v>129537</v>
      </c>
      <c r="L169" s="129">
        <v>256045</v>
      </c>
      <c r="M169" s="129">
        <v>313178.53026025603</v>
      </c>
      <c r="N169" s="129">
        <v>283832.34028472006</v>
      </c>
      <c r="O169" s="129">
        <f t="shared" si="65"/>
        <v>284351.95684832538</v>
      </c>
      <c r="P169" s="130"/>
      <c r="Q169" s="129"/>
      <c r="R169" s="129"/>
      <c r="S169" s="129"/>
      <c r="T169" s="129"/>
      <c r="U169" s="129"/>
      <c r="V169" s="129"/>
      <c r="W169" s="129">
        <f t="shared" si="71"/>
        <v>0</v>
      </c>
      <c r="X169" s="129"/>
      <c r="Y169" s="129"/>
      <c r="Z169" s="129"/>
      <c r="AA169" s="129"/>
      <c r="AB169" s="129"/>
      <c r="AC169" s="129"/>
      <c r="AD169" s="152"/>
    </row>
    <row r="170" spans="2:30" x14ac:dyDescent="0.25">
      <c r="B170" s="125" t="s">
        <v>78</v>
      </c>
      <c r="C170" s="125"/>
      <c r="D170" s="153"/>
      <c r="E170" s="153"/>
      <c r="F170" s="154">
        <f>+[16]OM_EF_2017!G71</f>
        <v>0.55069130809404065</v>
      </c>
      <c r="G170" s="129"/>
      <c r="H170" s="129"/>
      <c r="I170" s="129"/>
      <c r="J170" s="129"/>
      <c r="K170" s="129">
        <v>108702.3</v>
      </c>
      <c r="L170" s="129">
        <v>285112</v>
      </c>
      <c r="M170" s="129">
        <v>329847.8391620898</v>
      </c>
      <c r="N170" s="129">
        <v>326287.42484508501</v>
      </c>
      <c r="O170" s="129">
        <f t="shared" si="65"/>
        <v>313749.08800239163</v>
      </c>
      <c r="P170" s="130"/>
      <c r="Q170" s="129"/>
      <c r="R170" s="129"/>
      <c r="S170" s="129"/>
      <c r="T170" s="129"/>
      <c r="U170" s="129"/>
      <c r="V170" s="129"/>
      <c r="W170" s="129">
        <f t="shared" si="71"/>
        <v>0</v>
      </c>
      <c r="X170" s="129"/>
      <c r="Y170" s="129"/>
      <c r="Z170" s="129"/>
      <c r="AA170" s="129"/>
      <c r="AB170" s="129"/>
      <c r="AC170" s="129"/>
      <c r="AD170" s="152"/>
    </row>
    <row r="171" spans="2:30" x14ac:dyDescent="0.25">
      <c r="B171" s="125" t="s">
        <v>79</v>
      </c>
      <c r="C171" s="125"/>
      <c r="D171" s="153"/>
      <c r="E171" s="153"/>
      <c r="F171" s="154">
        <f>+[16]OM_EF_2017!G72</f>
        <v>0.55033617612407471</v>
      </c>
      <c r="G171" s="129"/>
      <c r="H171" s="129"/>
      <c r="I171" s="129"/>
      <c r="J171" s="129"/>
      <c r="K171" s="129">
        <v>73180</v>
      </c>
      <c r="L171" s="129">
        <v>279769</v>
      </c>
      <c r="M171" s="129">
        <v>310140.64298799884</v>
      </c>
      <c r="N171" s="129">
        <v>335050.79283362499</v>
      </c>
      <c r="O171" s="129">
        <f t="shared" si="65"/>
        <v>308320.14527387463</v>
      </c>
      <c r="P171" s="130"/>
      <c r="Q171" s="129"/>
      <c r="R171" s="129"/>
      <c r="S171" s="129"/>
      <c r="T171" s="129"/>
      <c r="U171" s="129"/>
      <c r="V171" s="129"/>
      <c r="W171" s="129">
        <f t="shared" si="71"/>
        <v>0</v>
      </c>
      <c r="X171" s="129"/>
      <c r="Y171" s="129"/>
      <c r="Z171" s="129"/>
      <c r="AA171" s="129"/>
      <c r="AB171" s="129"/>
      <c r="AC171" s="129"/>
      <c r="AD171" s="152"/>
    </row>
    <row r="172" spans="2:30" x14ac:dyDescent="0.25">
      <c r="B172" s="122" t="s">
        <v>193</v>
      </c>
      <c r="C172" s="122"/>
      <c r="D172" s="123"/>
      <c r="E172" s="123"/>
      <c r="F172" s="151">
        <f>+[16]OM_EF_2017!G73</f>
        <v>0.70147713437403492</v>
      </c>
      <c r="G172" s="156">
        <v>412298.62000000005</v>
      </c>
      <c r="H172" s="156">
        <v>375505.48</v>
      </c>
      <c r="I172" s="156">
        <v>441361.19300000003</v>
      </c>
      <c r="J172" s="156">
        <v>438893.55500000005</v>
      </c>
      <c r="K172" s="156">
        <v>458878.51799999998</v>
      </c>
      <c r="L172" s="156">
        <v>260568.35899999994</v>
      </c>
      <c r="M172" s="156">
        <v>431717.94459999999</v>
      </c>
      <c r="N172" s="156">
        <v>498992.92799999996</v>
      </c>
      <c r="O172" s="156">
        <f>+AVERAGE($L$172:$N$172)</f>
        <v>397093.0772</v>
      </c>
      <c r="P172" s="157"/>
      <c r="Q172" s="157"/>
      <c r="R172" s="157"/>
      <c r="S172" s="157"/>
      <c r="T172" s="157"/>
      <c r="U172" s="157"/>
      <c r="V172" s="157"/>
      <c r="W172" s="129">
        <f t="shared" si="71"/>
        <v>0</v>
      </c>
      <c r="X172" s="157"/>
      <c r="Y172" s="157"/>
      <c r="Z172" s="157"/>
      <c r="AA172" s="157">
        <v>282837.74053440319</v>
      </c>
      <c r="AB172" s="156">
        <v>188301.96811231674</v>
      </c>
      <c r="AC172" s="156">
        <f t="shared" ref="AC172" si="75">+AVERAGE($L$172:$N$172)</f>
        <v>397093.0772</v>
      </c>
      <c r="AD172" s="152"/>
    </row>
    <row r="173" spans="2:30" x14ac:dyDescent="0.25">
      <c r="B173" s="125" t="s">
        <v>194</v>
      </c>
      <c r="C173" s="125"/>
      <c r="D173" s="153"/>
      <c r="E173" s="153"/>
      <c r="F173" s="154">
        <f>+[16]OM_EF_2017!G74</f>
        <v>0.77217528002954161</v>
      </c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29">
        <f t="shared" si="71"/>
        <v>0</v>
      </c>
      <c r="X173" s="158"/>
      <c r="Y173" s="158"/>
      <c r="Z173" s="158"/>
      <c r="AA173" s="158"/>
      <c r="AB173" s="158"/>
      <c r="AC173" s="158"/>
      <c r="AD173" s="152"/>
    </row>
    <row r="174" spans="2:30" x14ac:dyDescent="0.25">
      <c r="B174" s="125" t="s">
        <v>195</v>
      </c>
      <c r="C174" s="125"/>
      <c r="D174" s="153"/>
      <c r="E174" s="153"/>
      <c r="F174" s="154">
        <f>+[16]OM_EF_2017!G75</f>
        <v>0.69576271782517718</v>
      </c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29">
        <f t="shared" si="71"/>
        <v>0</v>
      </c>
      <c r="X174" s="159"/>
      <c r="Y174" s="159"/>
      <c r="Z174" s="159"/>
      <c r="AA174" s="159"/>
      <c r="AB174" s="159"/>
      <c r="AC174" s="159"/>
      <c r="AD174" s="152"/>
    </row>
    <row r="175" spans="2:30" x14ac:dyDescent="0.25">
      <c r="B175" s="125" t="s">
        <v>196</v>
      </c>
      <c r="C175" s="125"/>
      <c r="D175" s="153"/>
      <c r="E175" s="153"/>
      <c r="F175" s="154">
        <f>+[16]OM_EF_2017!G76</f>
        <v>0.73269644270164769</v>
      </c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29">
        <f t="shared" si="71"/>
        <v>0</v>
      </c>
      <c r="X175" s="159"/>
      <c r="Y175" s="159"/>
      <c r="Z175" s="159"/>
      <c r="AA175" s="159"/>
      <c r="AB175" s="159"/>
      <c r="AC175" s="159"/>
      <c r="AD175" s="152"/>
    </row>
    <row r="176" spans="2:30" x14ac:dyDescent="0.25">
      <c r="B176" s="125" t="s">
        <v>197</v>
      </c>
      <c r="C176" s="125"/>
      <c r="D176" s="153"/>
      <c r="E176" s="153"/>
      <c r="F176" s="154">
        <f>+[16]OM_EF_2017!G77</f>
        <v>0.77010367687140613</v>
      </c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29">
        <f t="shared" si="71"/>
        <v>0</v>
      </c>
      <c r="X176" s="159"/>
      <c r="Y176" s="159"/>
      <c r="Z176" s="159"/>
      <c r="AA176" s="159"/>
      <c r="AB176" s="159"/>
      <c r="AC176" s="159"/>
      <c r="AD176" s="152"/>
    </row>
    <row r="177" spans="2:30" x14ac:dyDescent="0.25">
      <c r="B177" s="125" t="s">
        <v>198</v>
      </c>
      <c r="C177" s="125"/>
      <c r="D177" s="153"/>
      <c r="E177" s="153"/>
      <c r="F177" s="154">
        <f>+[16]OM_EF_2017!G78</f>
        <v>0.62592009706518492</v>
      </c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29">
        <f t="shared" si="71"/>
        <v>0</v>
      </c>
      <c r="X177" s="159"/>
      <c r="Y177" s="159"/>
      <c r="Z177" s="159"/>
      <c r="AA177" s="159"/>
      <c r="AB177" s="159"/>
      <c r="AC177" s="159"/>
      <c r="AD177" s="152"/>
    </row>
    <row r="178" spans="2:30" x14ac:dyDescent="0.25">
      <c r="B178" s="125" t="s">
        <v>199</v>
      </c>
      <c r="C178" s="125"/>
      <c r="D178" s="153"/>
      <c r="E178" s="153"/>
      <c r="F178" s="154">
        <f>+[16]OM_EF_2017!G79</f>
        <v>0.6288795301482355</v>
      </c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29">
        <f t="shared" si="71"/>
        <v>0</v>
      </c>
      <c r="X178" s="159"/>
      <c r="Y178" s="159"/>
      <c r="Z178" s="159"/>
      <c r="AA178" s="159"/>
      <c r="AB178" s="159"/>
      <c r="AC178" s="159"/>
      <c r="AD178" s="152"/>
    </row>
    <row r="179" spans="2:30" x14ac:dyDescent="0.25">
      <c r="B179" s="125" t="s">
        <v>200</v>
      </c>
      <c r="C179" s="125"/>
      <c r="D179" s="153"/>
      <c r="E179" s="153"/>
      <c r="F179" s="154">
        <f>+[16]OM_EF_2017!G80</f>
        <v>0.63106951062969285</v>
      </c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29">
        <f t="shared" si="71"/>
        <v>0</v>
      </c>
      <c r="X179" s="159"/>
      <c r="Y179" s="159"/>
      <c r="Z179" s="159"/>
      <c r="AA179" s="159"/>
      <c r="AB179" s="159"/>
      <c r="AC179" s="159"/>
      <c r="AD179" s="152"/>
    </row>
    <row r="180" spans="2:30" x14ac:dyDescent="0.25">
      <c r="B180" s="125" t="s">
        <v>201</v>
      </c>
      <c r="C180" s="125"/>
      <c r="D180" s="153"/>
      <c r="E180" s="153"/>
      <c r="F180" s="154">
        <f>+[16]OM_EF_2017!G81</f>
        <v>0.6315430199229809</v>
      </c>
      <c r="G180" s="155"/>
      <c r="H180" s="155"/>
      <c r="I180" s="155"/>
      <c r="J180" s="155"/>
      <c r="K180" s="155"/>
      <c r="L180" s="155"/>
      <c r="M180" s="155"/>
      <c r="N180" s="155"/>
      <c r="O180" s="155"/>
      <c r="P180" s="155"/>
      <c r="Q180" s="155"/>
      <c r="R180" s="155"/>
      <c r="S180" s="155"/>
      <c r="T180" s="155"/>
      <c r="U180" s="155"/>
      <c r="V180" s="155"/>
      <c r="W180" s="129">
        <f t="shared" si="71"/>
        <v>0</v>
      </c>
      <c r="X180" s="155"/>
      <c r="Y180" s="155"/>
      <c r="Z180" s="155"/>
      <c r="AA180" s="155"/>
      <c r="AB180" s="155"/>
      <c r="AC180" s="155"/>
      <c r="AD180" s="152"/>
    </row>
    <row r="181" spans="2:30" x14ac:dyDescent="0.25">
      <c r="B181" s="122" t="s">
        <v>119</v>
      </c>
      <c r="C181" s="122"/>
      <c r="D181" s="123"/>
      <c r="E181" s="123"/>
      <c r="F181" s="151">
        <f>+[16]OM_EF_2017!G82</f>
        <v>0</v>
      </c>
      <c r="G181" s="160"/>
      <c r="H181" s="160"/>
      <c r="I181" s="160"/>
      <c r="J181" s="160"/>
      <c r="K181" s="160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9">
        <f t="shared" si="71"/>
        <v>0</v>
      </c>
      <c r="X181" s="124"/>
      <c r="Y181" s="124"/>
      <c r="Z181" s="124"/>
      <c r="AA181" s="124"/>
      <c r="AB181" s="124"/>
      <c r="AC181" s="124"/>
      <c r="AD181" s="152"/>
    </row>
    <row r="182" spans="2:30" x14ac:dyDescent="0.25">
      <c r="B182" s="125" t="s">
        <v>80</v>
      </c>
      <c r="C182" s="125"/>
      <c r="D182" s="153"/>
      <c r="E182" s="153"/>
      <c r="F182" s="154">
        <f>+[16]OM_EF_2017!G83</f>
        <v>0.53500631275387289</v>
      </c>
      <c r="G182" s="129"/>
      <c r="H182" s="129"/>
      <c r="I182" s="129"/>
      <c r="J182" s="129"/>
      <c r="K182" s="129"/>
      <c r="L182" s="161">
        <v>198822</v>
      </c>
      <c r="M182" s="129">
        <v>327476</v>
      </c>
      <c r="N182" s="129">
        <v>341340.33600000001</v>
      </c>
      <c r="O182" s="129">
        <f t="shared" ref="O182:O185" si="76">+AVERAGE(L182:N182)</f>
        <v>289212.77866666665</v>
      </c>
      <c r="P182" s="130">
        <v>226167.07033220952</v>
      </c>
      <c r="Q182" s="129"/>
      <c r="R182" s="129"/>
      <c r="S182" s="129"/>
      <c r="T182" s="129"/>
      <c r="U182" s="129"/>
      <c r="V182" s="129"/>
      <c r="W182" s="129">
        <f t="shared" si="71"/>
        <v>0</v>
      </c>
      <c r="X182" s="129"/>
      <c r="Y182" s="129"/>
      <c r="Z182" s="129"/>
      <c r="AA182" s="129"/>
      <c r="AB182" s="129"/>
      <c r="AC182" s="129"/>
      <c r="AD182" s="152"/>
    </row>
    <row r="183" spans="2:30" x14ac:dyDescent="0.25">
      <c r="B183" s="125" t="s">
        <v>81</v>
      </c>
      <c r="C183" s="125"/>
      <c r="D183" s="153"/>
      <c r="E183" s="153"/>
      <c r="F183" s="154">
        <f>+[16]OM_EF_2017!G84</f>
        <v>0.54003734899505884</v>
      </c>
      <c r="G183" s="129"/>
      <c r="H183" s="129"/>
      <c r="I183" s="129"/>
      <c r="J183" s="129"/>
      <c r="K183" s="129"/>
      <c r="L183" s="161">
        <v>104963</v>
      </c>
      <c r="M183" s="129">
        <v>303848</v>
      </c>
      <c r="N183" s="129">
        <v>232234.96000000008</v>
      </c>
      <c r="O183" s="129">
        <f>+AVERAGE(L183:N183)</f>
        <v>213681.98666666669</v>
      </c>
      <c r="P183" s="129"/>
      <c r="Q183" s="129"/>
      <c r="R183" s="129"/>
      <c r="S183" s="129"/>
      <c r="T183" s="129"/>
      <c r="U183" s="129"/>
      <c r="V183" s="129"/>
      <c r="W183" s="129">
        <f t="shared" si="71"/>
        <v>0</v>
      </c>
      <c r="X183" s="129"/>
      <c r="Y183" s="129"/>
      <c r="Z183" s="129"/>
      <c r="AA183" s="129"/>
      <c r="AB183" s="129"/>
      <c r="AC183" s="129"/>
      <c r="AD183" s="152"/>
    </row>
    <row r="184" spans="2:30" x14ac:dyDescent="0.25">
      <c r="B184" s="125" t="s">
        <v>82</v>
      </c>
      <c r="C184" s="125"/>
      <c r="D184" s="153"/>
      <c r="E184" s="153"/>
      <c r="F184" s="154">
        <f>+[16]OM_EF_2017!G85</f>
        <v>0.53991897167173675</v>
      </c>
      <c r="G184" s="129"/>
      <c r="H184" s="129"/>
      <c r="I184" s="129"/>
      <c r="J184" s="129"/>
      <c r="K184" s="129"/>
      <c r="L184" s="161">
        <v>135385</v>
      </c>
      <c r="M184" s="129">
        <v>334360</v>
      </c>
      <c r="N184" s="129">
        <v>332215.63199999998</v>
      </c>
      <c r="O184" s="129">
        <f t="shared" si="76"/>
        <v>267320.21066666668</v>
      </c>
      <c r="P184" s="129"/>
      <c r="Q184" s="129"/>
      <c r="R184" s="129"/>
      <c r="S184" s="129"/>
      <c r="T184" s="129"/>
      <c r="U184" s="129"/>
      <c r="V184" s="129"/>
      <c r="W184" s="129">
        <f t="shared" si="71"/>
        <v>0</v>
      </c>
      <c r="X184" s="129"/>
      <c r="Y184" s="129"/>
      <c r="Z184" s="129"/>
      <c r="AA184" s="129"/>
      <c r="AB184" s="129"/>
      <c r="AC184" s="129"/>
      <c r="AD184" s="152"/>
    </row>
    <row r="185" spans="2:30" x14ac:dyDescent="0.25">
      <c r="B185" s="125" t="s">
        <v>83</v>
      </c>
      <c r="C185" s="125"/>
      <c r="D185" s="153"/>
      <c r="E185" s="153"/>
      <c r="F185" s="154">
        <f>+[16]OM_EF_2017!G86</f>
        <v>0.54062923561166887</v>
      </c>
      <c r="G185" s="129"/>
      <c r="H185" s="129"/>
      <c r="I185" s="129"/>
      <c r="J185" s="129"/>
      <c r="K185" s="129"/>
      <c r="L185" s="161">
        <v>75984</v>
      </c>
      <c r="M185" s="129">
        <v>328445</v>
      </c>
      <c r="N185" s="129">
        <v>319457.85599999991</v>
      </c>
      <c r="O185" s="129">
        <f t="shared" si="76"/>
        <v>241295.61866666665</v>
      </c>
      <c r="P185" s="129"/>
      <c r="Q185" s="129"/>
      <c r="R185" s="129"/>
      <c r="S185" s="129"/>
      <c r="T185" s="129"/>
      <c r="U185" s="129"/>
      <c r="V185" s="129"/>
      <c r="W185" s="129">
        <f t="shared" si="71"/>
        <v>0</v>
      </c>
      <c r="X185" s="129"/>
      <c r="Y185" s="129"/>
      <c r="Z185" s="129"/>
      <c r="AA185" s="129"/>
      <c r="AB185" s="129"/>
      <c r="AC185" s="129"/>
      <c r="AD185" s="152"/>
    </row>
    <row r="186" spans="2:30" x14ac:dyDescent="0.25">
      <c r="B186" s="125" t="s">
        <v>84</v>
      </c>
      <c r="C186" s="125"/>
      <c r="D186" s="153"/>
      <c r="E186" s="153"/>
      <c r="F186" s="154">
        <f>+[16]OM_EF_2017!G87</f>
        <v>0.54128031088994011</v>
      </c>
      <c r="G186" s="129"/>
      <c r="H186" s="129"/>
      <c r="I186" s="129"/>
      <c r="J186" s="129"/>
      <c r="K186" s="129"/>
      <c r="L186" s="161">
        <v>91678</v>
      </c>
      <c r="M186" s="129">
        <v>330964</v>
      </c>
      <c r="N186" s="129">
        <v>332882.23199999996</v>
      </c>
      <c r="O186" s="129">
        <f>+AVERAGE($L$186:$N$186)</f>
        <v>251841.41066666666</v>
      </c>
      <c r="P186" s="130"/>
      <c r="Q186" s="130"/>
      <c r="R186" s="130"/>
      <c r="S186" s="130"/>
      <c r="T186" s="130"/>
      <c r="U186" s="130"/>
      <c r="V186" s="130"/>
      <c r="W186" s="129">
        <f t="shared" si="71"/>
        <v>0</v>
      </c>
      <c r="X186" s="130"/>
      <c r="Y186" s="130"/>
      <c r="Z186" s="129">
        <f t="shared" ref="Z186:AC186" si="77">+AVERAGE($L$186:$N$186)</f>
        <v>251841.41066666666</v>
      </c>
      <c r="AA186" s="129">
        <f t="shared" si="77"/>
        <v>251841.41066666666</v>
      </c>
      <c r="AB186" s="129">
        <f t="shared" si="77"/>
        <v>251841.41066666666</v>
      </c>
      <c r="AC186" s="129">
        <f t="shared" si="77"/>
        <v>251841.41066666666</v>
      </c>
      <c r="AD186" s="152"/>
    </row>
    <row r="187" spans="2:30" x14ac:dyDescent="0.25">
      <c r="B187" s="137"/>
      <c r="C187" s="125"/>
      <c r="D187" s="153"/>
      <c r="E187" s="162"/>
      <c r="F187" s="162"/>
      <c r="G187" s="163"/>
      <c r="H187" s="139"/>
      <c r="I187" s="163"/>
      <c r="J187" s="163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29">
        <f t="shared" si="71"/>
        <v>0</v>
      </c>
      <c r="X187" s="139"/>
      <c r="Y187" s="139"/>
      <c r="Z187" s="139"/>
      <c r="AA187" s="139"/>
      <c r="AB187" s="139"/>
      <c r="AC187" s="139"/>
    </row>
    <row r="188" spans="2:30" x14ac:dyDescent="0.25">
      <c r="B188" s="94"/>
      <c r="C188" s="94"/>
      <c r="D188" s="94"/>
      <c r="E188" s="94"/>
      <c r="F188" s="94"/>
      <c r="G188" s="94">
        <v>2010</v>
      </c>
      <c r="H188" s="94">
        <v>2011</v>
      </c>
      <c r="I188" s="94">
        <v>2012</v>
      </c>
      <c r="J188" s="94">
        <v>2013</v>
      </c>
      <c r="K188" s="94">
        <v>2014</v>
      </c>
      <c r="L188" s="94">
        <v>2015</v>
      </c>
      <c r="M188" s="94">
        <v>2016</v>
      </c>
      <c r="N188" s="94">
        <v>2017</v>
      </c>
      <c r="O188" s="94">
        <v>2018</v>
      </c>
      <c r="P188" s="94">
        <v>2019</v>
      </c>
      <c r="Q188" s="94">
        <v>2020</v>
      </c>
      <c r="R188" s="94">
        <v>2021</v>
      </c>
      <c r="S188" s="94">
        <v>2022</v>
      </c>
      <c r="T188" s="94">
        <v>2023</v>
      </c>
      <c r="U188" s="94">
        <v>2024</v>
      </c>
      <c r="V188" s="94">
        <v>2025</v>
      </c>
      <c r="W188" s="129">
        <f t="shared" si="71"/>
        <v>0</v>
      </c>
      <c r="X188" s="94"/>
      <c r="Y188" s="94">
        <v>2026</v>
      </c>
      <c r="Z188" s="94">
        <v>2027</v>
      </c>
      <c r="AA188" s="94">
        <v>2028</v>
      </c>
      <c r="AB188" s="94">
        <v>2029</v>
      </c>
      <c r="AC188" s="94">
        <v>2030</v>
      </c>
    </row>
    <row r="189" spans="2:30" ht="30" x14ac:dyDescent="0.25">
      <c r="B189" s="100" t="s">
        <v>127</v>
      </c>
      <c r="C189" s="115" t="s">
        <v>104</v>
      </c>
      <c r="D189" s="116" t="s">
        <v>105</v>
      </c>
      <c r="E189" s="117" t="s">
        <v>106</v>
      </c>
      <c r="F189" s="117"/>
      <c r="G189" s="118" t="s">
        <v>108</v>
      </c>
      <c r="H189" s="118" t="s">
        <v>108</v>
      </c>
      <c r="I189" s="118" t="s">
        <v>108</v>
      </c>
      <c r="J189" s="118" t="s">
        <v>108</v>
      </c>
      <c r="K189" s="118" t="s">
        <v>108</v>
      </c>
      <c r="L189" s="118" t="s">
        <v>108</v>
      </c>
      <c r="M189" s="118" t="s">
        <v>108</v>
      </c>
      <c r="N189" s="118" t="s">
        <v>108</v>
      </c>
      <c r="O189" s="118" t="s">
        <v>108</v>
      </c>
      <c r="P189" s="118" t="s">
        <v>108</v>
      </c>
      <c r="Q189" s="118" t="s">
        <v>108</v>
      </c>
      <c r="R189" s="118" t="s">
        <v>108</v>
      </c>
      <c r="S189" s="118" t="s">
        <v>108</v>
      </c>
      <c r="T189" s="118" t="s">
        <v>108</v>
      </c>
      <c r="U189" s="118" t="s">
        <v>108</v>
      </c>
      <c r="V189" s="118" t="s">
        <v>108</v>
      </c>
      <c r="W189" s="129"/>
      <c r="X189" s="118"/>
      <c r="Y189" s="118" t="s">
        <v>108</v>
      </c>
      <c r="Z189" s="118" t="s">
        <v>108</v>
      </c>
      <c r="AA189" s="118" t="s">
        <v>108</v>
      </c>
      <c r="AB189" s="118" t="s">
        <v>108</v>
      </c>
      <c r="AC189" s="118" t="s">
        <v>108</v>
      </c>
    </row>
    <row r="190" spans="2:30" x14ac:dyDescent="0.25">
      <c r="B190" s="131" t="s">
        <v>128</v>
      </c>
      <c r="C190" s="131"/>
      <c r="D190" s="131"/>
      <c r="E190" s="131"/>
      <c r="F190" s="131"/>
      <c r="G190" s="132">
        <f t="shared" ref="G190:AC190" si="78">SUM(G191:G259)</f>
        <v>2151428.9800358461</v>
      </c>
      <c r="H190" s="132">
        <f t="shared" si="78"/>
        <v>2324105.4636729998</v>
      </c>
      <c r="I190" s="132">
        <f t="shared" si="78"/>
        <v>2322084.4652733332</v>
      </c>
      <c r="J190" s="132">
        <f t="shared" si="78"/>
        <v>2514863.618699627</v>
      </c>
      <c r="K190" s="132">
        <f t="shared" si="78"/>
        <v>2232992.8565350003</v>
      </c>
      <c r="L190" s="132">
        <f t="shared" si="78"/>
        <v>2439591.1513262745</v>
      </c>
      <c r="M190" s="132">
        <f t="shared" si="78"/>
        <v>1715604.4612500004</v>
      </c>
      <c r="N190" s="132">
        <f t="shared" si="78"/>
        <v>2229863.9013999989</v>
      </c>
      <c r="O190" s="132">
        <f t="shared" si="78"/>
        <v>2651238.9793254239</v>
      </c>
      <c r="P190" s="132">
        <f t="shared" si="78"/>
        <v>2640951.1156587573</v>
      </c>
      <c r="Q190" s="132">
        <f t="shared" si="78"/>
        <v>2640951.1156587573</v>
      </c>
      <c r="R190" s="132">
        <f t="shared" si="78"/>
        <v>2640951.1156587573</v>
      </c>
      <c r="S190" s="132">
        <f t="shared" si="78"/>
        <v>2640951.1156587573</v>
      </c>
      <c r="T190" s="132">
        <f t="shared" si="78"/>
        <v>2640951.1156587573</v>
      </c>
      <c r="U190" s="132">
        <f t="shared" si="78"/>
        <v>2640951.1156587573</v>
      </c>
      <c r="V190" s="132">
        <f t="shared" si="78"/>
        <v>2640951.1156587573</v>
      </c>
      <c r="W190" s="129">
        <f t="shared" si="71"/>
        <v>0</v>
      </c>
      <c r="X190" s="132"/>
      <c r="Y190" s="132">
        <f t="shared" si="78"/>
        <v>2640951.1156587573</v>
      </c>
      <c r="Z190" s="132">
        <f t="shared" si="78"/>
        <v>2640951.1156587573</v>
      </c>
      <c r="AA190" s="132">
        <f t="shared" si="78"/>
        <v>2640951.1156587573</v>
      </c>
      <c r="AB190" s="132">
        <f t="shared" si="78"/>
        <v>2640951.1156587573</v>
      </c>
      <c r="AC190" s="132">
        <f t="shared" si="78"/>
        <v>2640951.1156587573</v>
      </c>
    </row>
    <row r="191" spans="2:30" x14ac:dyDescent="0.25">
      <c r="B191" s="133" t="s">
        <v>202</v>
      </c>
      <c r="C191" s="133"/>
      <c r="D191" s="133"/>
      <c r="E191" s="133"/>
      <c r="F191" s="133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29">
        <f t="shared" si="71"/>
        <v>0</v>
      </c>
      <c r="X191" s="134"/>
      <c r="Y191" s="134"/>
      <c r="Z191" s="134"/>
      <c r="AA191" s="134"/>
      <c r="AB191" s="134"/>
      <c r="AC191" s="134"/>
    </row>
    <row r="192" spans="2:30" x14ac:dyDescent="0.25">
      <c r="B192" s="135" t="s">
        <v>203</v>
      </c>
      <c r="C192" s="135"/>
      <c r="D192" s="135"/>
      <c r="E192" s="135"/>
      <c r="F192" s="135"/>
      <c r="G192" s="129">
        <v>9271.0999999999949</v>
      </c>
      <c r="H192" s="129">
        <v>8656.5849999999991</v>
      </c>
      <c r="I192" s="129">
        <v>10232.768999999998</v>
      </c>
      <c r="J192" s="129">
        <v>8655.150999999998</v>
      </c>
      <c r="K192" s="129">
        <v>8364.82</v>
      </c>
      <c r="L192" s="129">
        <v>8059.2840000000015</v>
      </c>
      <c r="M192" s="129">
        <v>8299.025999999998</v>
      </c>
      <c r="N192" s="129">
        <v>7068.2120000000004</v>
      </c>
      <c r="O192" s="129">
        <f t="shared" ref="O192:O209" si="79">+AVERAGE(L192:N192)</f>
        <v>7808.8406666666669</v>
      </c>
      <c r="P192" s="129">
        <f>+O192</f>
        <v>7808.8406666666669</v>
      </c>
      <c r="Q192" s="129">
        <f t="shared" ref="Q192:AC192" si="80">+P192</f>
        <v>7808.8406666666669</v>
      </c>
      <c r="R192" s="129">
        <f t="shared" si="80"/>
        <v>7808.8406666666669</v>
      </c>
      <c r="S192" s="129">
        <f t="shared" si="80"/>
        <v>7808.8406666666669</v>
      </c>
      <c r="T192" s="129">
        <f t="shared" si="80"/>
        <v>7808.8406666666669</v>
      </c>
      <c r="U192" s="129">
        <f t="shared" si="80"/>
        <v>7808.8406666666669</v>
      </c>
      <c r="V192" s="129">
        <f>+U192</f>
        <v>7808.8406666666669</v>
      </c>
      <c r="W192" s="129">
        <f t="shared" si="71"/>
        <v>0</v>
      </c>
      <c r="X192" s="129"/>
      <c r="Y192" s="129">
        <f>+V192</f>
        <v>7808.8406666666669</v>
      </c>
      <c r="Z192" s="129">
        <f t="shared" si="80"/>
        <v>7808.8406666666669</v>
      </c>
      <c r="AA192" s="129">
        <f t="shared" si="80"/>
        <v>7808.8406666666669</v>
      </c>
      <c r="AB192" s="129">
        <f t="shared" si="80"/>
        <v>7808.8406666666669</v>
      </c>
      <c r="AC192" s="129">
        <f t="shared" si="80"/>
        <v>7808.8406666666669</v>
      </c>
    </row>
    <row r="193" spans="2:29" x14ac:dyDescent="0.25">
      <c r="B193" s="135" t="s">
        <v>204</v>
      </c>
      <c r="C193" s="135"/>
      <c r="D193" s="135"/>
      <c r="E193" s="135"/>
      <c r="F193" s="135"/>
      <c r="G193" s="129">
        <v>4843.4999999999982</v>
      </c>
      <c r="H193" s="129">
        <v>5139.1980000000003</v>
      </c>
      <c r="I193" s="129">
        <v>4981.5259999999998</v>
      </c>
      <c r="J193" s="129">
        <v>3998.6959999999999</v>
      </c>
      <c r="K193" s="129">
        <v>4087.8379999999997</v>
      </c>
      <c r="L193" s="129">
        <v>3992.585</v>
      </c>
      <c r="M193" s="129">
        <v>2863.16</v>
      </c>
      <c r="N193" s="129">
        <v>3531.5559999999991</v>
      </c>
      <c r="O193" s="129">
        <f t="shared" si="79"/>
        <v>3462.4336666666663</v>
      </c>
      <c r="P193" s="129">
        <f t="shared" ref="P193:AC194" si="81">+O193</f>
        <v>3462.4336666666663</v>
      </c>
      <c r="Q193" s="129">
        <f t="shared" si="81"/>
        <v>3462.4336666666663</v>
      </c>
      <c r="R193" s="129">
        <f t="shared" si="81"/>
        <v>3462.4336666666663</v>
      </c>
      <c r="S193" s="129">
        <f t="shared" si="81"/>
        <v>3462.4336666666663</v>
      </c>
      <c r="T193" s="129">
        <f t="shared" si="81"/>
        <v>3462.4336666666663</v>
      </c>
      <c r="U193" s="129">
        <f t="shared" si="81"/>
        <v>3462.4336666666663</v>
      </c>
      <c r="V193" s="129">
        <f>+U193</f>
        <v>3462.4336666666663</v>
      </c>
      <c r="W193" s="129">
        <f t="shared" si="71"/>
        <v>0</v>
      </c>
      <c r="X193" s="129"/>
      <c r="Y193" s="129">
        <f>+V193</f>
        <v>3462.4336666666663</v>
      </c>
      <c r="Z193" s="129">
        <f t="shared" si="81"/>
        <v>3462.4336666666663</v>
      </c>
      <c r="AA193" s="129">
        <f t="shared" si="81"/>
        <v>3462.4336666666663</v>
      </c>
      <c r="AB193" s="129">
        <f t="shared" si="81"/>
        <v>3462.4336666666663</v>
      </c>
      <c r="AC193" s="129">
        <f t="shared" si="81"/>
        <v>3462.4336666666663</v>
      </c>
    </row>
    <row r="194" spans="2:29" x14ac:dyDescent="0.25">
      <c r="B194" s="135" t="s">
        <v>205</v>
      </c>
      <c r="C194" s="135"/>
      <c r="D194" s="135"/>
      <c r="E194" s="135"/>
      <c r="F194" s="135"/>
      <c r="G194" s="129">
        <v>5760.9160000000011</v>
      </c>
      <c r="H194" s="129">
        <v>6575.5169999999998</v>
      </c>
      <c r="I194" s="129">
        <v>7386.07</v>
      </c>
      <c r="J194" s="129">
        <v>6891.6029999999992</v>
      </c>
      <c r="K194" s="129">
        <v>6808.925000000002</v>
      </c>
      <c r="L194" s="129">
        <v>6644.1160000000018</v>
      </c>
      <c r="M194" s="129">
        <v>5656.7429999999995</v>
      </c>
      <c r="N194" s="129">
        <v>6833.0870000000014</v>
      </c>
      <c r="O194" s="129">
        <f t="shared" si="79"/>
        <v>6377.9820000000009</v>
      </c>
      <c r="P194" s="129">
        <f t="shared" si="81"/>
        <v>6377.9820000000009</v>
      </c>
      <c r="Q194" s="129">
        <f t="shared" si="81"/>
        <v>6377.9820000000009</v>
      </c>
      <c r="R194" s="129">
        <f t="shared" si="81"/>
        <v>6377.9820000000009</v>
      </c>
      <c r="S194" s="129">
        <f t="shared" si="81"/>
        <v>6377.9820000000009</v>
      </c>
      <c r="T194" s="129">
        <f t="shared" si="81"/>
        <v>6377.9820000000009</v>
      </c>
      <c r="U194" s="129">
        <f t="shared" si="81"/>
        <v>6377.9820000000009</v>
      </c>
      <c r="V194" s="129">
        <f>+U194</f>
        <v>6377.9820000000009</v>
      </c>
      <c r="W194" s="129">
        <f t="shared" si="71"/>
        <v>0</v>
      </c>
      <c r="X194" s="129"/>
      <c r="Y194" s="129">
        <f>+V194</f>
        <v>6377.9820000000009</v>
      </c>
      <c r="Z194" s="129">
        <f t="shared" si="81"/>
        <v>6377.9820000000009</v>
      </c>
      <c r="AA194" s="129">
        <f t="shared" si="81"/>
        <v>6377.9820000000009</v>
      </c>
      <c r="AB194" s="129">
        <f t="shared" si="81"/>
        <v>6377.9820000000009</v>
      </c>
      <c r="AC194" s="129">
        <f t="shared" si="81"/>
        <v>6377.9820000000009</v>
      </c>
    </row>
    <row r="195" spans="2:29" x14ac:dyDescent="0.25">
      <c r="B195" s="133" t="s">
        <v>206</v>
      </c>
      <c r="C195" s="133"/>
      <c r="D195" s="133"/>
      <c r="E195" s="133"/>
      <c r="F195" s="133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29">
        <f t="shared" si="71"/>
        <v>0</v>
      </c>
      <c r="X195" s="134"/>
      <c r="Y195" s="134"/>
      <c r="Z195" s="134"/>
      <c r="AA195" s="134"/>
      <c r="AB195" s="134"/>
      <c r="AC195" s="134"/>
    </row>
    <row r="196" spans="2:29" x14ac:dyDescent="0.25">
      <c r="B196" s="135" t="s">
        <v>207</v>
      </c>
      <c r="C196" s="135"/>
      <c r="D196" s="135"/>
      <c r="E196" s="135"/>
      <c r="F196" s="135"/>
      <c r="G196" s="129">
        <v>7849.8739999999998</v>
      </c>
      <c r="H196" s="129">
        <v>8621.2659999999996</v>
      </c>
      <c r="I196" s="129">
        <v>8717.6899999999987</v>
      </c>
      <c r="J196" s="129">
        <v>8548.19</v>
      </c>
      <c r="K196" s="129">
        <v>6937.6459999999988</v>
      </c>
      <c r="L196" s="129">
        <v>8959.4909999999982</v>
      </c>
      <c r="M196" s="129">
        <v>5032.6009999999997</v>
      </c>
      <c r="N196" s="129">
        <v>8563.4409999999989</v>
      </c>
      <c r="O196" s="129">
        <f t="shared" si="79"/>
        <v>7518.5109999999986</v>
      </c>
      <c r="P196" s="129">
        <f t="shared" ref="P196:AC198" si="82">+O196</f>
        <v>7518.5109999999986</v>
      </c>
      <c r="Q196" s="129">
        <f t="shared" si="82"/>
        <v>7518.5109999999986</v>
      </c>
      <c r="R196" s="129">
        <f t="shared" si="82"/>
        <v>7518.5109999999986</v>
      </c>
      <c r="S196" s="129">
        <f t="shared" si="82"/>
        <v>7518.5109999999986</v>
      </c>
      <c r="T196" s="129">
        <f t="shared" si="82"/>
        <v>7518.5109999999986</v>
      </c>
      <c r="U196" s="129">
        <f t="shared" si="82"/>
        <v>7518.5109999999986</v>
      </c>
      <c r="V196" s="129">
        <f>+U196</f>
        <v>7518.5109999999986</v>
      </c>
      <c r="W196" s="129">
        <f t="shared" si="71"/>
        <v>0</v>
      </c>
      <c r="X196" s="129"/>
      <c r="Y196" s="129">
        <f>+V196</f>
        <v>7518.5109999999986</v>
      </c>
      <c r="Z196" s="129">
        <f t="shared" si="82"/>
        <v>7518.5109999999986</v>
      </c>
      <c r="AA196" s="129">
        <f t="shared" si="82"/>
        <v>7518.5109999999986</v>
      </c>
      <c r="AB196" s="129">
        <f t="shared" si="82"/>
        <v>7518.5109999999986</v>
      </c>
      <c r="AC196" s="129">
        <f t="shared" si="82"/>
        <v>7518.5109999999986</v>
      </c>
    </row>
    <row r="197" spans="2:29" x14ac:dyDescent="0.25">
      <c r="B197" s="135" t="s">
        <v>208</v>
      </c>
      <c r="C197" s="135"/>
      <c r="D197" s="135"/>
      <c r="E197" s="135"/>
      <c r="F197" s="135"/>
      <c r="G197" s="129">
        <v>6640.692</v>
      </c>
      <c r="H197" s="129">
        <v>7153.3130000000001</v>
      </c>
      <c r="I197" s="129">
        <v>7359.0120000000006</v>
      </c>
      <c r="J197" s="129">
        <v>7028.0189999999984</v>
      </c>
      <c r="K197" s="129">
        <v>5548.0110000000004</v>
      </c>
      <c r="L197" s="129">
        <v>7037.5190000000011</v>
      </c>
      <c r="M197" s="129">
        <v>3451.9039999999995</v>
      </c>
      <c r="N197" s="129">
        <v>6239.6179999999995</v>
      </c>
      <c r="O197" s="129">
        <f t="shared" si="79"/>
        <v>5576.3470000000007</v>
      </c>
      <c r="P197" s="129">
        <f t="shared" si="82"/>
        <v>5576.3470000000007</v>
      </c>
      <c r="Q197" s="129">
        <f t="shared" si="82"/>
        <v>5576.3470000000007</v>
      </c>
      <c r="R197" s="129">
        <f t="shared" si="82"/>
        <v>5576.3470000000007</v>
      </c>
      <c r="S197" s="129">
        <f t="shared" si="82"/>
        <v>5576.3470000000007</v>
      </c>
      <c r="T197" s="129">
        <f t="shared" si="82"/>
        <v>5576.3470000000007</v>
      </c>
      <c r="U197" s="129">
        <f t="shared" si="82"/>
        <v>5576.3470000000007</v>
      </c>
      <c r="V197" s="129">
        <f>+U197</f>
        <v>5576.3470000000007</v>
      </c>
      <c r="W197" s="129">
        <f t="shared" si="71"/>
        <v>0</v>
      </c>
      <c r="X197" s="129"/>
      <c r="Y197" s="129">
        <f>+V197</f>
        <v>5576.3470000000007</v>
      </c>
      <c r="Z197" s="129">
        <f t="shared" si="82"/>
        <v>5576.3470000000007</v>
      </c>
      <c r="AA197" s="129">
        <f t="shared" si="82"/>
        <v>5576.3470000000007</v>
      </c>
      <c r="AB197" s="129">
        <f t="shared" si="82"/>
        <v>5576.3470000000007</v>
      </c>
      <c r="AC197" s="129">
        <f t="shared" si="82"/>
        <v>5576.3470000000007</v>
      </c>
    </row>
    <row r="198" spans="2:29" x14ac:dyDescent="0.25">
      <c r="B198" s="135" t="s">
        <v>209</v>
      </c>
      <c r="C198" s="164"/>
      <c r="D198" s="164"/>
      <c r="E198" s="135"/>
      <c r="F198" s="135"/>
      <c r="G198" s="129">
        <v>21561.253000000001</v>
      </c>
      <c r="H198" s="129">
        <v>20814.348000000002</v>
      </c>
      <c r="I198" s="129">
        <v>22706.515999999996</v>
      </c>
      <c r="J198" s="129">
        <v>22174.722999999998</v>
      </c>
      <c r="K198" s="129">
        <v>20967.522999999997</v>
      </c>
      <c r="L198" s="129">
        <v>23605.780999999999</v>
      </c>
      <c r="M198" s="129">
        <v>18889.346000000001</v>
      </c>
      <c r="N198" s="129">
        <v>20402.677000000003</v>
      </c>
      <c r="O198" s="129">
        <f t="shared" si="79"/>
        <v>20965.934666666668</v>
      </c>
      <c r="P198" s="129">
        <f t="shared" si="82"/>
        <v>20965.934666666668</v>
      </c>
      <c r="Q198" s="129">
        <f t="shared" si="82"/>
        <v>20965.934666666668</v>
      </c>
      <c r="R198" s="129">
        <f t="shared" si="82"/>
        <v>20965.934666666668</v>
      </c>
      <c r="S198" s="129">
        <f t="shared" si="82"/>
        <v>20965.934666666668</v>
      </c>
      <c r="T198" s="129">
        <f t="shared" si="82"/>
        <v>20965.934666666668</v>
      </c>
      <c r="U198" s="129">
        <f t="shared" si="82"/>
        <v>20965.934666666668</v>
      </c>
      <c r="V198" s="129">
        <f>+U198</f>
        <v>20965.934666666668</v>
      </c>
      <c r="W198" s="129">
        <f t="shared" si="71"/>
        <v>0</v>
      </c>
      <c r="X198" s="129"/>
      <c r="Y198" s="129">
        <f>+V198</f>
        <v>20965.934666666668</v>
      </c>
      <c r="Z198" s="129">
        <f t="shared" si="82"/>
        <v>20965.934666666668</v>
      </c>
      <c r="AA198" s="129">
        <f t="shared" si="82"/>
        <v>20965.934666666668</v>
      </c>
      <c r="AB198" s="129">
        <f t="shared" si="82"/>
        <v>20965.934666666668</v>
      </c>
      <c r="AC198" s="129">
        <f t="shared" si="82"/>
        <v>20965.934666666668</v>
      </c>
    </row>
    <row r="199" spans="2:29" x14ac:dyDescent="0.25">
      <c r="B199" s="133" t="s">
        <v>210</v>
      </c>
      <c r="C199" s="133"/>
      <c r="D199" s="133"/>
      <c r="E199" s="133"/>
      <c r="F199" s="133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  <c r="W199" s="129">
        <f t="shared" si="71"/>
        <v>0</v>
      </c>
      <c r="X199" s="134"/>
      <c r="Y199" s="134"/>
      <c r="Z199" s="134"/>
      <c r="AA199" s="134"/>
      <c r="AB199" s="134"/>
      <c r="AC199" s="134"/>
    </row>
    <row r="200" spans="2:29" x14ac:dyDescent="0.25">
      <c r="B200" s="135" t="s">
        <v>211</v>
      </c>
      <c r="C200" s="135"/>
      <c r="D200" s="135"/>
      <c r="E200" s="135"/>
      <c r="F200" s="135"/>
      <c r="G200" s="129">
        <v>79039.576000000001</v>
      </c>
      <c r="H200" s="129">
        <v>58254.008999999998</v>
      </c>
      <c r="I200" s="129">
        <v>51281.207999999999</v>
      </c>
      <c r="J200" s="129">
        <v>86457.891000000003</v>
      </c>
      <c r="K200" s="129">
        <v>85493.885999999984</v>
      </c>
      <c r="L200" s="129">
        <v>81648.601999999999</v>
      </c>
      <c r="M200" s="129">
        <v>62691.474999999999</v>
      </c>
      <c r="N200" s="129">
        <v>85854.238000000012</v>
      </c>
      <c r="O200" s="129">
        <f t="shared" si="79"/>
        <v>76731.438333333339</v>
      </c>
      <c r="P200" s="129">
        <f t="shared" ref="P200:AC201" si="83">+O200</f>
        <v>76731.438333333339</v>
      </c>
      <c r="Q200" s="129">
        <f t="shared" si="83"/>
        <v>76731.438333333339</v>
      </c>
      <c r="R200" s="129">
        <f t="shared" si="83"/>
        <v>76731.438333333339</v>
      </c>
      <c r="S200" s="129">
        <f t="shared" si="83"/>
        <v>76731.438333333339</v>
      </c>
      <c r="T200" s="129">
        <f t="shared" si="83"/>
        <v>76731.438333333339</v>
      </c>
      <c r="U200" s="129">
        <f t="shared" si="83"/>
        <v>76731.438333333339</v>
      </c>
      <c r="V200" s="129">
        <f>+U200</f>
        <v>76731.438333333339</v>
      </c>
      <c r="W200" s="129">
        <f t="shared" si="71"/>
        <v>0</v>
      </c>
      <c r="X200" s="129"/>
      <c r="Y200" s="129">
        <f>+V200</f>
        <v>76731.438333333339</v>
      </c>
      <c r="Z200" s="129">
        <f t="shared" si="83"/>
        <v>76731.438333333339</v>
      </c>
      <c r="AA200" s="129">
        <f t="shared" si="83"/>
        <v>76731.438333333339</v>
      </c>
      <c r="AB200" s="129">
        <f t="shared" si="83"/>
        <v>76731.438333333339</v>
      </c>
      <c r="AC200" s="129">
        <f t="shared" si="83"/>
        <v>76731.438333333339</v>
      </c>
    </row>
    <row r="201" spans="2:29" x14ac:dyDescent="0.25">
      <c r="B201" s="135" t="s">
        <v>212</v>
      </c>
      <c r="C201" s="135"/>
      <c r="D201" s="135"/>
      <c r="E201" s="135"/>
      <c r="F201" s="135"/>
      <c r="G201" s="129">
        <v>81435.836999999985</v>
      </c>
      <c r="H201" s="129">
        <v>91507.437000000005</v>
      </c>
      <c r="I201" s="129">
        <v>83285.340000000011</v>
      </c>
      <c r="J201" s="129">
        <v>84764.018000000011</v>
      </c>
      <c r="K201" s="129">
        <v>77185.930999999997</v>
      </c>
      <c r="L201" s="129">
        <v>81079.112999999998</v>
      </c>
      <c r="M201" s="129">
        <v>67549.632999999987</v>
      </c>
      <c r="N201" s="129">
        <v>83617.593000000008</v>
      </c>
      <c r="O201" s="129">
        <f t="shared" si="79"/>
        <v>77415.446333333326</v>
      </c>
      <c r="P201" s="129">
        <f t="shared" si="83"/>
        <v>77415.446333333326</v>
      </c>
      <c r="Q201" s="129">
        <f t="shared" si="83"/>
        <v>77415.446333333326</v>
      </c>
      <c r="R201" s="129">
        <f t="shared" si="83"/>
        <v>77415.446333333326</v>
      </c>
      <c r="S201" s="129">
        <f t="shared" si="83"/>
        <v>77415.446333333326</v>
      </c>
      <c r="T201" s="129">
        <f t="shared" si="83"/>
        <v>77415.446333333326</v>
      </c>
      <c r="U201" s="129">
        <f t="shared" si="83"/>
        <v>77415.446333333326</v>
      </c>
      <c r="V201" s="129">
        <f>+U201</f>
        <v>77415.446333333326</v>
      </c>
      <c r="W201" s="129">
        <f t="shared" si="71"/>
        <v>0</v>
      </c>
      <c r="X201" s="129"/>
      <c r="Y201" s="129">
        <f>+V201</f>
        <v>77415.446333333326</v>
      </c>
      <c r="Z201" s="129">
        <f t="shared" si="83"/>
        <v>77415.446333333326</v>
      </c>
      <c r="AA201" s="129">
        <f t="shared" si="83"/>
        <v>77415.446333333326</v>
      </c>
      <c r="AB201" s="129">
        <f t="shared" si="83"/>
        <v>77415.446333333326</v>
      </c>
      <c r="AC201" s="129">
        <f t="shared" si="83"/>
        <v>77415.446333333326</v>
      </c>
    </row>
    <row r="202" spans="2:29" x14ac:dyDescent="0.25">
      <c r="B202" s="133" t="s">
        <v>213</v>
      </c>
      <c r="C202" s="133"/>
      <c r="D202" s="133"/>
      <c r="E202" s="133"/>
      <c r="F202" s="133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29">
        <f t="shared" si="71"/>
        <v>0</v>
      </c>
      <c r="X202" s="134"/>
      <c r="Y202" s="134"/>
      <c r="Z202" s="134"/>
      <c r="AA202" s="134"/>
      <c r="AB202" s="134"/>
      <c r="AC202" s="134"/>
    </row>
    <row r="203" spans="2:29" x14ac:dyDescent="0.25">
      <c r="B203" s="135" t="s">
        <v>214</v>
      </c>
      <c r="C203" s="135"/>
      <c r="D203" s="135"/>
      <c r="E203" s="135"/>
      <c r="F203" s="135"/>
      <c r="G203" s="129">
        <v>43231.955000000002</v>
      </c>
      <c r="H203" s="129">
        <v>41999.478999999999</v>
      </c>
      <c r="I203" s="129">
        <v>43164.040999999997</v>
      </c>
      <c r="J203" s="129">
        <v>45495.326000000001</v>
      </c>
      <c r="K203" s="129">
        <v>43258.477999999996</v>
      </c>
      <c r="L203" s="129">
        <v>41867.756999999991</v>
      </c>
      <c r="M203" s="129">
        <v>36040.239999999998</v>
      </c>
      <c r="N203" s="129">
        <v>41074.044999999998</v>
      </c>
      <c r="O203" s="129">
        <f t="shared" si="79"/>
        <v>39660.68066666666</v>
      </c>
      <c r="P203" s="129">
        <f>+O203</f>
        <v>39660.68066666666</v>
      </c>
      <c r="Q203" s="129">
        <f t="shared" ref="Q203:AC203" si="84">+P203</f>
        <v>39660.68066666666</v>
      </c>
      <c r="R203" s="129">
        <f t="shared" si="84"/>
        <v>39660.68066666666</v>
      </c>
      <c r="S203" s="129">
        <f t="shared" si="84"/>
        <v>39660.68066666666</v>
      </c>
      <c r="T203" s="129">
        <f t="shared" si="84"/>
        <v>39660.68066666666</v>
      </c>
      <c r="U203" s="129">
        <f t="shared" si="84"/>
        <v>39660.68066666666</v>
      </c>
      <c r="V203" s="129">
        <f>+U203</f>
        <v>39660.68066666666</v>
      </c>
      <c r="W203" s="129">
        <f t="shared" si="71"/>
        <v>0</v>
      </c>
      <c r="X203" s="129"/>
      <c r="Y203" s="129">
        <f>+V203</f>
        <v>39660.68066666666</v>
      </c>
      <c r="Z203" s="129">
        <f t="shared" si="84"/>
        <v>39660.68066666666</v>
      </c>
      <c r="AA203" s="129">
        <f t="shared" si="84"/>
        <v>39660.68066666666</v>
      </c>
      <c r="AB203" s="129">
        <f t="shared" si="84"/>
        <v>39660.68066666666</v>
      </c>
      <c r="AC203" s="129">
        <f t="shared" si="84"/>
        <v>39660.68066666666</v>
      </c>
    </row>
    <row r="204" spans="2:29" x14ac:dyDescent="0.25">
      <c r="B204" s="133" t="s">
        <v>215</v>
      </c>
      <c r="C204" s="133"/>
      <c r="D204" s="133"/>
      <c r="E204" s="133"/>
      <c r="F204" s="133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29">
        <f t="shared" si="71"/>
        <v>0</v>
      </c>
      <c r="X204" s="134"/>
      <c r="Y204" s="134"/>
      <c r="Z204" s="134"/>
      <c r="AA204" s="134"/>
      <c r="AB204" s="134"/>
      <c r="AC204" s="134"/>
    </row>
    <row r="205" spans="2:29" x14ac:dyDescent="0.25">
      <c r="B205" s="135" t="s">
        <v>216</v>
      </c>
      <c r="C205" s="164"/>
      <c r="D205" s="164"/>
      <c r="E205" s="135"/>
      <c r="F205" s="135"/>
      <c r="G205" s="129">
        <v>5956.3567500000081</v>
      </c>
      <c r="H205" s="129">
        <v>3270.2496729999998</v>
      </c>
      <c r="I205" s="129">
        <v>5549.0742733333336</v>
      </c>
      <c r="J205" s="129">
        <v>3766.9215449999997</v>
      </c>
      <c r="K205" s="129">
        <v>4567.3325349999996</v>
      </c>
      <c r="L205" s="129">
        <v>1658.2380349999999</v>
      </c>
      <c r="M205" s="129">
        <v>38.668450000000043</v>
      </c>
      <c r="N205" s="129">
        <v>0</v>
      </c>
      <c r="O205" s="129">
        <f t="shared" si="79"/>
        <v>565.63549499999999</v>
      </c>
      <c r="P205" s="129">
        <f t="shared" ref="P205:AC206" si="85">+O205</f>
        <v>565.63549499999999</v>
      </c>
      <c r="Q205" s="129">
        <f t="shared" si="85"/>
        <v>565.63549499999999</v>
      </c>
      <c r="R205" s="129">
        <f t="shared" si="85"/>
        <v>565.63549499999999</v>
      </c>
      <c r="S205" s="129">
        <f t="shared" si="85"/>
        <v>565.63549499999999</v>
      </c>
      <c r="T205" s="129">
        <f t="shared" si="85"/>
        <v>565.63549499999999</v>
      </c>
      <c r="U205" s="129">
        <f t="shared" si="85"/>
        <v>565.63549499999999</v>
      </c>
      <c r="V205" s="129">
        <f>+U205</f>
        <v>565.63549499999999</v>
      </c>
      <c r="W205" s="129">
        <f t="shared" si="71"/>
        <v>0</v>
      </c>
      <c r="X205" s="129"/>
      <c r="Y205" s="129">
        <f>+V205</f>
        <v>565.63549499999999</v>
      </c>
      <c r="Z205" s="129">
        <f t="shared" si="85"/>
        <v>565.63549499999999</v>
      </c>
      <c r="AA205" s="129">
        <f t="shared" si="85"/>
        <v>565.63549499999999</v>
      </c>
      <c r="AB205" s="129">
        <f t="shared" si="85"/>
        <v>565.63549499999999</v>
      </c>
      <c r="AC205" s="129">
        <f t="shared" si="85"/>
        <v>565.63549499999999</v>
      </c>
    </row>
    <row r="206" spans="2:29" x14ac:dyDescent="0.25">
      <c r="B206" s="135" t="s">
        <v>217</v>
      </c>
      <c r="C206" s="135"/>
      <c r="D206" s="135"/>
      <c r="E206" s="135"/>
      <c r="F206" s="135"/>
      <c r="G206" s="129">
        <v>106123.25798427663</v>
      </c>
      <c r="H206" s="129">
        <v>124388.162</v>
      </c>
      <c r="I206" s="129">
        <v>135330.64200000002</v>
      </c>
      <c r="J206" s="129">
        <v>141958.08270668716</v>
      </c>
      <c r="K206" s="129">
        <v>127364.10300000003</v>
      </c>
      <c r="L206" s="129">
        <v>130614.54000000001</v>
      </c>
      <c r="M206" s="129">
        <v>50256.089999999975</v>
      </c>
      <c r="N206" s="129">
        <v>127227.77000000002</v>
      </c>
      <c r="O206" s="129">
        <f t="shared" si="79"/>
        <v>102699.46666666667</v>
      </c>
      <c r="P206" s="129">
        <f t="shared" si="85"/>
        <v>102699.46666666667</v>
      </c>
      <c r="Q206" s="129">
        <f t="shared" si="85"/>
        <v>102699.46666666667</v>
      </c>
      <c r="R206" s="129">
        <f t="shared" si="85"/>
        <v>102699.46666666667</v>
      </c>
      <c r="S206" s="129">
        <f t="shared" si="85"/>
        <v>102699.46666666667</v>
      </c>
      <c r="T206" s="129">
        <f t="shared" si="85"/>
        <v>102699.46666666667</v>
      </c>
      <c r="U206" s="129">
        <f t="shared" si="85"/>
        <v>102699.46666666667</v>
      </c>
      <c r="V206" s="129">
        <f>+U206</f>
        <v>102699.46666666667</v>
      </c>
      <c r="W206" s="129">
        <f t="shared" si="71"/>
        <v>0</v>
      </c>
      <c r="X206" s="129"/>
      <c r="Y206" s="129">
        <f>+V206</f>
        <v>102699.46666666667</v>
      </c>
      <c r="Z206" s="129">
        <f t="shared" si="85"/>
        <v>102699.46666666667</v>
      </c>
      <c r="AA206" s="129">
        <f t="shared" si="85"/>
        <v>102699.46666666667</v>
      </c>
      <c r="AB206" s="129">
        <f t="shared" si="85"/>
        <v>102699.46666666667</v>
      </c>
      <c r="AC206" s="129">
        <f t="shared" si="85"/>
        <v>102699.46666666667</v>
      </c>
    </row>
    <row r="207" spans="2:29" x14ac:dyDescent="0.25">
      <c r="B207" s="133" t="s">
        <v>218</v>
      </c>
      <c r="C207" s="133"/>
      <c r="D207" s="133"/>
      <c r="E207" s="133"/>
      <c r="F207" s="133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29">
        <f t="shared" si="71"/>
        <v>0</v>
      </c>
      <c r="X207" s="134"/>
      <c r="Y207" s="134"/>
      <c r="Z207" s="134"/>
      <c r="AA207" s="134"/>
      <c r="AB207" s="134"/>
      <c r="AC207" s="134"/>
    </row>
    <row r="208" spans="2:29" x14ac:dyDescent="0.25">
      <c r="B208" s="135" t="s">
        <v>219</v>
      </c>
      <c r="C208" s="135"/>
      <c r="D208" s="135"/>
      <c r="E208" s="135"/>
      <c r="F208" s="135"/>
      <c r="G208" s="129">
        <v>12172.712</v>
      </c>
      <c r="H208" s="129">
        <v>11726.216</v>
      </c>
      <c r="I208" s="129">
        <v>12408.229999999998</v>
      </c>
      <c r="J208" s="129">
        <v>12482.189999999999</v>
      </c>
      <c r="K208" s="129">
        <v>11577.643</v>
      </c>
      <c r="L208" s="129">
        <v>11539.983</v>
      </c>
      <c r="M208" s="129">
        <v>9108.7590000000018</v>
      </c>
      <c r="N208" s="129">
        <v>10812.361999999999</v>
      </c>
      <c r="O208" s="129">
        <f t="shared" si="79"/>
        <v>10487.034666666666</v>
      </c>
      <c r="P208" s="129">
        <f t="shared" ref="P208:AC209" si="86">+O208</f>
        <v>10487.034666666666</v>
      </c>
      <c r="Q208" s="129">
        <f t="shared" si="86"/>
        <v>10487.034666666666</v>
      </c>
      <c r="R208" s="129">
        <f t="shared" si="86"/>
        <v>10487.034666666666</v>
      </c>
      <c r="S208" s="129">
        <f t="shared" si="86"/>
        <v>10487.034666666666</v>
      </c>
      <c r="T208" s="129">
        <f t="shared" si="86"/>
        <v>10487.034666666666</v>
      </c>
      <c r="U208" s="129">
        <f t="shared" si="86"/>
        <v>10487.034666666666</v>
      </c>
      <c r="V208" s="129">
        <f>+U208</f>
        <v>10487.034666666666</v>
      </c>
      <c r="W208" s="129">
        <f t="shared" si="71"/>
        <v>0</v>
      </c>
      <c r="X208" s="129"/>
      <c r="Y208" s="129">
        <f>+V208</f>
        <v>10487.034666666666</v>
      </c>
      <c r="Z208" s="129">
        <f t="shared" si="86"/>
        <v>10487.034666666666</v>
      </c>
      <c r="AA208" s="129">
        <f t="shared" si="86"/>
        <v>10487.034666666666</v>
      </c>
      <c r="AB208" s="129">
        <f t="shared" si="86"/>
        <v>10487.034666666666</v>
      </c>
      <c r="AC208" s="129">
        <f t="shared" si="86"/>
        <v>10487.034666666666</v>
      </c>
    </row>
    <row r="209" spans="2:29" x14ac:dyDescent="0.25">
      <c r="B209" s="135" t="s">
        <v>220</v>
      </c>
      <c r="C209" s="135"/>
      <c r="D209" s="135"/>
      <c r="E209" s="135"/>
      <c r="F209" s="135"/>
      <c r="G209" s="129">
        <v>14106.915000000001</v>
      </c>
      <c r="H209" s="129">
        <v>13902.388999999999</v>
      </c>
      <c r="I209" s="129">
        <v>15012.157999999999</v>
      </c>
      <c r="J209" s="129">
        <v>15518.906999999997</v>
      </c>
      <c r="K209" s="129">
        <v>14227.504000000001</v>
      </c>
      <c r="L209" s="129">
        <v>14778.668000000003</v>
      </c>
      <c r="M209" s="129">
        <v>11847.556</v>
      </c>
      <c r="N209" s="129">
        <v>13785.387999999999</v>
      </c>
      <c r="O209" s="129">
        <f t="shared" si="79"/>
        <v>13470.537333333334</v>
      </c>
      <c r="P209" s="129">
        <f t="shared" si="86"/>
        <v>13470.537333333334</v>
      </c>
      <c r="Q209" s="129">
        <f t="shared" si="86"/>
        <v>13470.537333333334</v>
      </c>
      <c r="R209" s="129">
        <f t="shared" si="86"/>
        <v>13470.537333333334</v>
      </c>
      <c r="S209" s="129">
        <f t="shared" si="86"/>
        <v>13470.537333333334</v>
      </c>
      <c r="T209" s="129">
        <f t="shared" si="86"/>
        <v>13470.537333333334</v>
      </c>
      <c r="U209" s="129">
        <f t="shared" si="86"/>
        <v>13470.537333333334</v>
      </c>
      <c r="V209" s="129">
        <f>+U209</f>
        <v>13470.537333333334</v>
      </c>
      <c r="W209" s="129">
        <f t="shared" si="71"/>
        <v>0</v>
      </c>
      <c r="X209" s="129"/>
      <c r="Y209" s="129">
        <f>+V209</f>
        <v>13470.537333333334</v>
      </c>
      <c r="Z209" s="129">
        <f t="shared" si="86"/>
        <v>13470.537333333334</v>
      </c>
      <c r="AA209" s="129">
        <f t="shared" si="86"/>
        <v>13470.537333333334</v>
      </c>
      <c r="AB209" s="129">
        <f t="shared" si="86"/>
        <v>13470.537333333334</v>
      </c>
      <c r="AC209" s="129">
        <f t="shared" si="86"/>
        <v>13470.537333333334</v>
      </c>
    </row>
    <row r="210" spans="2:29" x14ac:dyDescent="0.25">
      <c r="B210" s="135" t="s">
        <v>221</v>
      </c>
      <c r="C210" s="164"/>
      <c r="D210" s="164"/>
      <c r="E210" s="135"/>
      <c r="F210" s="135"/>
      <c r="G210" s="129">
        <v>11843.383000000002</v>
      </c>
      <c r="H210" s="129">
        <v>11428.677</v>
      </c>
      <c r="I210" s="129">
        <v>12088.935999999998</v>
      </c>
      <c r="J210" s="129">
        <v>12150.215</v>
      </c>
      <c r="K210" s="129">
        <v>11142.393000000002</v>
      </c>
      <c r="L210" s="129">
        <v>11178.842000000001</v>
      </c>
      <c r="M210" s="129">
        <v>9006.9719999999979</v>
      </c>
      <c r="N210" s="129">
        <v>10677.777000000002</v>
      </c>
      <c r="O210" s="129">
        <f>+AVERAGE(L210:N210)</f>
        <v>10287.863666666666</v>
      </c>
      <c r="P210" s="129"/>
      <c r="Q210" s="129"/>
      <c r="R210" s="129"/>
      <c r="S210" s="129"/>
      <c r="T210" s="129"/>
      <c r="U210" s="129"/>
      <c r="V210" s="129"/>
      <c r="W210" s="129">
        <f t="shared" si="71"/>
        <v>0</v>
      </c>
      <c r="X210" s="129"/>
      <c r="Y210" s="129"/>
      <c r="Z210" s="129"/>
      <c r="AA210" s="129"/>
      <c r="AB210" s="129"/>
      <c r="AC210" s="129"/>
    </row>
    <row r="211" spans="2:29" x14ac:dyDescent="0.25">
      <c r="B211" s="133" t="s">
        <v>222</v>
      </c>
      <c r="C211" s="133"/>
      <c r="D211" s="133"/>
      <c r="E211" s="133"/>
      <c r="F211" s="133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29">
        <f t="shared" si="71"/>
        <v>0</v>
      </c>
      <c r="X211" s="134"/>
      <c r="Y211" s="134"/>
      <c r="Z211" s="134"/>
      <c r="AA211" s="134"/>
      <c r="AB211" s="134"/>
      <c r="AC211" s="134"/>
    </row>
    <row r="212" spans="2:29" x14ac:dyDescent="0.25">
      <c r="B212" s="135" t="s">
        <v>223</v>
      </c>
      <c r="C212" s="135"/>
      <c r="D212" s="135"/>
      <c r="E212" s="135"/>
      <c r="F212" s="135"/>
      <c r="G212" s="129">
        <v>63528.492000000006</v>
      </c>
      <c r="H212" s="129">
        <v>66072.78</v>
      </c>
      <c r="I212" s="129">
        <v>69551.442999999999</v>
      </c>
      <c r="J212" s="129">
        <v>71908.643000000011</v>
      </c>
      <c r="K212" s="129">
        <v>64762.602000000014</v>
      </c>
      <c r="L212" s="129">
        <v>71255.490000000005</v>
      </c>
      <c r="M212" s="129">
        <v>53061.766000000011</v>
      </c>
      <c r="N212" s="129">
        <v>68171.011999999988</v>
      </c>
      <c r="O212" s="129">
        <f t="shared" ref="O212:O213" si="87">+AVERAGE(L212:N212)</f>
        <v>64162.756000000001</v>
      </c>
      <c r="P212" s="129">
        <f t="shared" ref="P212:AC213" si="88">+O212</f>
        <v>64162.756000000001</v>
      </c>
      <c r="Q212" s="129">
        <f t="shared" si="88"/>
        <v>64162.756000000001</v>
      </c>
      <c r="R212" s="129">
        <f t="shared" si="88"/>
        <v>64162.756000000001</v>
      </c>
      <c r="S212" s="129">
        <f t="shared" si="88"/>
        <v>64162.756000000001</v>
      </c>
      <c r="T212" s="129">
        <f t="shared" si="88"/>
        <v>64162.756000000001</v>
      </c>
      <c r="U212" s="129">
        <f t="shared" si="88"/>
        <v>64162.756000000001</v>
      </c>
      <c r="V212" s="129">
        <f>+U212</f>
        <v>64162.756000000001</v>
      </c>
      <c r="W212" s="129">
        <f t="shared" si="71"/>
        <v>0</v>
      </c>
      <c r="X212" s="129"/>
      <c r="Y212" s="129">
        <f>+V212</f>
        <v>64162.756000000001</v>
      </c>
      <c r="Z212" s="129">
        <f t="shared" si="88"/>
        <v>64162.756000000001</v>
      </c>
      <c r="AA212" s="129">
        <f t="shared" si="88"/>
        <v>64162.756000000001</v>
      </c>
      <c r="AB212" s="129">
        <f t="shared" si="88"/>
        <v>64162.756000000001</v>
      </c>
      <c r="AC212" s="129">
        <f t="shared" si="88"/>
        <v>64162.756000000001</v>
      </c>
    </row>
    <row r="213" spans="2:29" x14ac:dyDescent="0.25">
      <c r="B213" s="135" t="s">
        <v>224</v>
      </c>
      <c r="C213" s="135"/>
      <c r="D213" s="135"/>
      <c r="E213" s="135"/>
      <c r="F213" s="135"/>
      <c r="G213" s="129">
        <v>62589.967000000004</v>
      </c>
      <c r="H213" s="129">
        <v>67733.377999999997</v>
      </c>
      <c r="I213" s="129">
        <v>64736.137999999999</v>
      </c>
      <c r="J213" s="129">
        <v>72200.594999999987</v>
      </c>
      <c r="K213" s="129">
        <v>62725.933999999994</v>
      </c>
      <c r="L213" s="129">
        <v>67719.197</v>
      </c>
      <c r="M213" s="129">
        <v>53897.992999999995</v>
      </c>
      <c r="N213" s="129">
        <v>66329.928</v>
      </c>
      <c r="O213" s="129">
        <f t="shared" si="87"/>
        <v>62649.039333333341</v>
      </c>
      <c r="P213" s="129">
        <f t="shared" si="88"/>
        <v>62649.039333333341</v>
      </c>
      <c r="Q213" s="129">
        <f t="shared" si="88"/>
        <v>62649.039333333341</v>
      </c>
      <c r="R213" s="129">
        <f t="shared" si="88"/>
        <v>62649.039333333341</v>
      </c>
      <c r="S213" s="129">
        <f t="shared" si="88"/>
        <v>62649.039333333341</v>
      </c>
      <c r="T213" s="129">
        <f t="shared" si="88"/>
        <v>62649.039333333341</v>
      </c>
      <c r="U213" s="129">
        <f t="shared" si="88"/>
        <v>62649.039333333341</v>
      </c>
      <c r="V213" s="129">
        <f>+U213</f>
        <v>62649.039333333341</v>
      </c>
      <c r="W213" s="129">
        <f t="shared" si="71"/>
        <v>0</v>
      </c>
      <c r="X213" s="129"/>
      <c r="Y213" s="129">
        <f>+V213</f>
        <v>62649.039333333341</v>
      </c>
      <c r="Z213" s="129">
        <f t="shared" si="88"/>
        <v>62649.039333333341</v>
      </c>
      <c r="AA213" s="129">
        <f t="shared" si="88"/>
        <v>62649.039333333341</v>
      </c>
      <c r="AB213" s="129">
        <f t="shared" si="88"/>
        <v>62649.039333333341</v>
      </c>
      <c r="AC213" s="129">
        <f t="shared" si="88"/>
        <v>62649.039333333341</v>
      </c>
    </row>
    <row r="214" spans="2:29" x14ac:dyDescent="0.25">
      <c r="B214" s="133" t="s">
        <v>225</v>
      </c>
      <c r="C214" s="133"/>
      <c r="D214" s="133"/>
      <c r="E214" s="133"/>
      <c r="F214" s="133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  <c r="W214" s="129">
        <f t="shared" si="71"/>
        <v>0</v>
      </c>
      <c r="X214" s="134"/>
      <c r="Y214" s="134"/>
      <c r="Z214" s="134"/>
      <c r="AA214" s="134"/>
      <c r="AB214" s="134"/>
      <c r="AC214" s="134"/>
    </row>
    <row r="215" spans="2:29" x14ac:dyDescent="0.25">
      <c r="B215" s="135" t="s">
        <v>226</v>
      </c>
      <c r="C215" s="135"/>
      <c r="D215" s="135"/>
      <c r="E215" s="135"/>
      <c r="F215" s="135"/>
      <c r="G215" s="129">
        <v>280767.663</v>
      </c>
      <c r="H215" s="129">
        <v>317689.14</v>
      </c>
      <c r="I215" s="129">
        <v>325459.11999999994</v>
      </c>
      <c r="J215" s="129">
        <v>373791.26</v>
      </c>
      <c r="K215" s="129">
        <v>371305.77999999997</v>
      </c>
      <c r="L215" s="129">
        <v>377176.696</v>
      </c>
      <c r="M215" s="129">
        <v>214629.93900000001</v>
      </c>
      <c r="N215" s="129">
        <v>284284.71100000001</v>
      </c>
      <c r="O215" s="129">
        <f>+AVERAGE(L215:N215)</f>
        <v>292030.44866666669</v>
      </c>
      <c r="P215" s="129">
        <f>+O215</f>
        <v>292030.44866666669</v>
      </c>
      <c r="Q215" s="129">
        <f t="shared" ref="Q215:AC215" si="89">+P215</f>
        <v>292030.44866666669</v>
      </c>
      <c r="R215" s="129">
        <f t="shared" si="89"/>
        <v>292030.44866666669</v>
      </c>
      <c r="S215" s="129">
        <f t="shared" si="89"/>
        <v>292030.44866666669</v>
      </c>
      <c r="T215" s="129">
        <f t="shared" si="89"/>
        <v>292030.44866666669</v>
      </c>
      <c r="U215" s="129">
        <f t="shared" si="89"/>
        <v>292030.44866666669</v>
      </c>
      <c r="V215" s="129">
        <f>+U215</f>
        <v>292030.44866666669</v>
      </c>
      <c r="W215" s="129">
        <f t="shared" si="71"/>
        <v>0</v>
      </c>
      <c r="X215" s="129"/>
      <c r="Y215" s="129">
        <f>+V215</f>
        <v>292030.44866666669</v>
      </c>
      <c r="Z215" s="129">
        <f t="shared" si="89"/>
        <v>292030.44866666669</v>
      </c>
      <c r="AA215" s="129">
        <f t="shared" si="89"/>
        <v>292030.44866666669</v>
      </c>
      <c r="AB215" s="129">
        <f t="shared" si="89"/>
        <v>292030.44866666669</v>
      </c>
      <c r="AC215" s="129">
        <f t="shared" si="89"/>
        <v>292030.44866666669</v>
      </c>
    </row>
    <row r="216" spans="2:29" x14ac:dyDescent="0.25">
      <c r="B216" s="133" t="s">
        <v>227</v>
      </c>
      <c r="C216" s="133"/>
      <c r="D216" s="133"/>
      <c r="E216" s="133"/>
      <c r="F216" s="133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29">
        <f t="shared" si="71"/>
        <v>0</v>
      </c>
      <c r="X216" s="134"/>
      <c r="Y216" s="134"/>
      <c r="Z216" s="134"/>
      <c r="AA216" s="134"/>
      <c r="AB216" s="134"/>
      <c r="AC216" s="134"/>
    </row>
    <row r="217" spans="2:29" x14ac:dyDescent="0.25">
      <c r="B217" s="135" t="s">
        <v>228</v>
      </c>
      <c r="C217" s="164"/>
      <c r="D217" s="164"/>
      <c r="E217" s="135"/>
      <c r="F217" s="135"/>
      <c r="G217" s="129">
        <v>7186.3240000000005</v>
      </c>
      <c r="H217" s="129">
        <v>9743.3469999999998</v>
      </c>
      <c r="I217" s="129">
        <v>9415.1349999999984</v>
      </c>
      <c r="J217" s="129">
        <v>6458.4300000000012</v>
      </c>
      <c r="K217" s="129">
        <v>5475.3140000000012</v>
      </c>
      <c r="L217" s="129">
        <v>14181.028999999999</v>
      </c>
      <c r="M217" s="129">
        <v>4440.6810000000005</v>
      </c>
      <c r="N217" s="129">
        <v>9498.8819999999996</v>
      </c>
      <c r="O217" s="129">
        <f>+AVERAGE(L217:N217)</f>
        <v>9373.5306666666656</v>
      </c>
      <c r="P217" s="129">
        <f t="shared" ref="P217:AC221" si="90">+O217</f>
        <v>9373.5306666666656</v>
      </c>
      <c r="Q217" s="129">
        <f t="shared" si="90"/>
        <v>9373.5306666666656</v>
      </c>
      <c r="R217" s="129">
        <f t="shared" si="90"/>
        <v>9373.5306666666656</v>
      </c>
      <c r="S217" s="129">
        <f t="shared" si="90"/>
        <v>9373.5306666666656</v>
      </c>
      <c r="T217" s="129">
        <f t="shared" si="90"/>
        <v>9373.5306666666656</v>
      </c>
      <c r="U217" s="129">
        <f t="shared" si="90"/>
        <v>9373.5306666666656</v>
      </c>
      <c r="V217" s="129">
        <f>+U217</f>
        <v>9373.5306666666656</v>
      </c>
      <c r="W217" s="129">
        <f t="shared" si="71"/>
        <v>0</v>
      </c>
      <c r="X217" s="129"/>
      <c r="Y217" s="129">
        <f>+V217</f>
        <v>9373.5306666666656</v>
      </c>
      <c r="Z217" s="129">
        <f t="shared" si="90"/>
        <v>9373.5306666666656</v>
      </c>
      <c r="AA217" s="129">
        <f t="shared" si="90"/>
        <v>9373.5306666666656</v>
      </c>
      <c r="AB217" s="129">
        <f t="shared" si="90"/>
        <v>9373.5306666666656</v>
      </c>
      <c r="AC217" s="129">
        <f t="shared" si="90"/>
        <v>9373.5306666666656</v>
      </c>
    </row>
    <row r="218" spans="2:29" x14ac:dyDescent="0.25">
      <c r="B218" s="135" t="s">
        <v>229</v>
      </c>
      <c r="C218" s="135"/>
      <c r="D218" s="135"/>
      <c r="E218" s="135"/>
      <c r="F218" s="135"/>
      <c r="G218" s="129">
        <v>6993.1389999999992</v>
      </c>
      <c r="H218" s="129">
        <v>9282.0769999999993</v>
      </c>
      <c r="I218" s="129">
        <v>8698.5240000000013</v>
      </c>
      <c r="J218" s="129">
        <v>5753.3399999999992</v>
      </c>
      <c r="K218" s="129">
        <v>4912.893</v>
      </c>
      <c r="L218" s="129">
        <v>12898.888999999999</v>
      </c>
      <c r="M218" s="129">
        <v>5619.9069999999992</v>
      </c>
      <c r="N218" s="129">
        <v>9023.6689999999999</v>
      </c>
      <c r="O218" s="129">
        <f t="shared" ref="O218:O227" si="91">+AVERAGE(L218:N218)</f>
        <v>9180.8216666666649</v>
      </c>
      <c r="P218" s="129">
        <f t="shared" si="90"/>
        <v>9180.8216666666649</v>
      </c>
      <c r="Q218" s="129">
        <f t="shared" si="90"/>
        <v>9180.8216666666649</v>
      </c>
      <c r="R218" s="129">
        <f t="shared" si="90"/>
        <v>9180.8216666666649</v>
      </c>
      <c r="S218" s="129">
        <f t="shared" si="90"/>
        <v>9180.8216666666649</v>
      </c>
      <c r="T218" s="129">
        <f t="shared" si="90"/>
        <v>9180.8216666666649</v>
      </c>
      <c r="U218" s="129">
        <f t="shared" si="90"/>
        <v>9180.8216666666649</v>
      </c>
      <c r="V218" s="129">
        <f>+U218</f>
        <v>9180.8216666666649</v>
      </c>
      <c r="W218" s="129">
        <f t="shared" si="71"/>
        <v>0</v>
      </c>
      <c r="X218" s="129"/>
      <c r="Y218" s="129">
        <f>+V218</f>
        <v>9180.8216666666649</v>
      </c>
      <c r="Z218" s="129">
        <f t="shared" si="90"/>
        <v>9180.8216666666649</v>
      </c>
      <c r="AA218" s="129">
        <f t="shared" si="90"/>
        <v>9180.8216666666649</v>
      </c>
      <c r="AB218" s="129">
        <f t="shared" si="90"/>
        <v>9180.8216666666649</v>
      </c>
      <c r="AC218" s="129">
        <f t="shared" si="90"/>
        <v>9180.8216666666649</v>
      </c>
    </row>
    <row r="219" spans="2:29" x14ac:dyDescent="0.25">
      <c r="B219" s="135" t="s">
        <v>230</v>
      </c>
      <c r="C219" s="164"/>
      <c r="D219" s="164"/>
      <c r="E219" s="135"/>
      <c r="F219" s="135"/>
      <c r="G219" s="129">
        <v>6822.6170000000011</v>
      </c>
      <c r="H219" s="129">
        <v>9067.5030000000006</v>
      </c>
      <c r="I219" s="129">
        <v>8820.1739999999991</v>
      </c>
      <c r="J219" s="129">
        <v>6045.0469999999987</v>
      </c>
      <c r="K219" s="129">
        <v>5060.7860000000001</v>
      </c>
      <c r="L219" s="129">
        <v>13386.753999999999</v>
      </c>
      <c r="M219" s="129">
        <v>5422.3110000000006</v>
      </c>
      <c r="N219" s="129">
        <v>8865.5539999999983</v>
      </c>
      <c r="O219" s="129">
        <f t="shared" si="91"/>
        <v>9224.8729999999996</v>
      </c>
      <c r="P219" s="129">
        <f t="shared" si="90"/>
        <v>9224.8729999999996</v>
      </c>
      <c r="Q219" s="129">
        <f t="shared" si="90"/>
        <v>9224.8729999999996</v>
      </c>
      <c r="R219" s="129">
        <f t="shared" si="90"/>
        <v>9224.8729999999996</v>
      </c>
      <c r="S219" s="129">
        <f t="shared" si="90"/>
        <v>9224.8729999999996</v>
      </c>
      <c r="T219" s="129">
        <f t="shared" si="90"/>
        <v>9224.8729999999996</v>
      </c>
      <c r="U219" s="129">
        <f t="shared" si="90"/>
        <v>9224.8729999999996</v>
      </c>
      <c r="V219" s="129">
        <f>+U219</f>
        <v>9224.8729999999996</v>
      </c>
      <c r="W219" s="129">
        <f t="shared" si="71"/>
        <v>0</v>
      </c>
      <c r="X219" s="129"/>
      <c r="Y219" s="129">
        <f>+V219</f>
        <v>9224.8729999999996</v>
      </c>
      <c r="Z219" s="129">
        <f t="shared" si="90"/>
        <v>9224.8729999999996</v>
      </c>
      <c r="AA219" s="129">
        <f t="shared" si="90"/>
        <v>9224.8729999999996</v>
      </c>
      <c r="AB219" s="129">
        <f t="shared" si="90"/>
        <v>9224.8729999999996</v>
      </c>
      <c r="AC219" s="129">
        <f t="shared" si="90"/>
        <v>9224.8729999999996</v>
      </c>
    </row>
    <row r="220" spans="2:29" x14ac:dyDescent="0.25">
      <c r="B220" s="135" t="s">
        <v>231</v>
      </c>
      <c r="C220" s="135"/>
      <c r="D220" s="135"/>
      <c r="E220" s="135"/>
      <c r="F220" s="135"/>
      <c r="G220" s="129">
        <v>5297.4830000000002</v>
      </c>
      <c r="H220" s="129">
        <v>6581.7929999999997</v>
      </c>
      <c r="I220" s="129">
        <v>6336.6400000000012</v>
      </c>
      <c r="J220" s="129">
        <v>4570.0379999999996</v>
      </c>
      <c r="K220" s="129">
        <v>3245.1849999999999</v>
      </c>
      <c r="L220" s="129">
        <v>6687.3670912745001</v>
      </c>
      <c r="M220" s="129">
        <v>2561.4390000000003</v>
      </c>
      <c r="N220" s="129">
        <v>4531.527000000001</v>
      </c>
      <c r="O220" s="129">
        <f t="shared" si="91"/>
        <v>4593.4443637581671</v>
      </c>
      <c r="P220" s="129">
        <f t="shared" si="90"/>
        <v>4593.4443637581671</v>
      </c>
      <c r="Q220" s="129">
        <f t="shared" si="90"/>
        <v>4593.4443637581671</v>
      </c>
      <c r="R220" s="129">
        <f t="shared" si="90"/>
        <v>4593.4443637581671</v>
      </c>
      <c r="S220" s="129">
        <f t="shared" si="90"/>
        <v>4593.4443637581671</v>
      </c>
      <c r="T220" s="129">
        <f t="shared" si="90"/>
        <v>4593.4443637581671</v>
      </c>
      <c r="U220" s="129">
        <f t="shared" si="90"/>
        <v>4593.4443637581671</v>
      </c>
      <c r="V220" s="129">
        <f>+U220</f>
        <v>4593.4443637581671</v>
      </c>
      <c r="W220" s="129">
        <f t="shared" si="71"/>
        <v>0</v>
      </c>
      <c r="X220" s="129"/>
      <c r="Y220" s="129">
        <f>+V220</f>
        <v>4593.4443637581671</v>
      </c>
      <c r="Z220" s="129">
        <f t="shared" si="90"/>
        <v>4593.4443637581671</v>
      </c>
      <c r="AA220" s="129">
        <f t="shared" si="90"/>
        <v>4593.4443637581671</v>
      </c>
      <c r="AB220" s="129">
        <f t="shared" si="90"/>
        <v>4593.4443637581671</v>
      </c>
      <c r="AC220" s="129">
        <f t="shared" si="90"/>
        <v>4593.4443637581671</v>
      </c>
    </row>
    <row r="221" spans="2:29" x14ac:dyDescent="0.25">
      <c r="B221" s="135" t="s">
        <v>232</v>
      </c>
      <c r="C221" s="135"/>
      <c r="D221" s="135"/>
      <c r="E221" s="135"/>
      <c r="F221" s="135"/>
      <c r="G221" s="129">
        <v>90321.68</v>
      </c>
      <c r="H221" s="129">
        <v>94885.142000000007</v>
      </c>
      <c r="I221" s="129">
        <v>92591.819999999992</v>
      </c>
      <c r="J221" s="129">
        <v>80968.934000000008</v>
      </c>
      <c r="K221" s="129">
        <v>71783.653000000006</v>
      </c>
      <c r="L221" s="129">
        <v>80462.043000000005</v>
      </c>
      <c r="M221" s="129">
        <v>75993.778999999995</v>
      </c>
      <c r="N221" s="129">
        <v>96164.228000000003</v>
      </c>
      <c r="O221" s="129">
        <f t="shared" si="91"/>
        <v>84206.683333333334</v>
      </c>
      <c r="P221" s="129">
        <f t="shared" si="90"/>
        <v>84206.683333333334</v>
      </c>
      <c r="Q221" s="129">
        <f t="shared" si="90"/>
        <v>84206.683333333334</v>
      </c>
      <c r="R221" s="129">
        <f t="shared" si="90"/>
        <v>84206.683333333334</v>
      </c>
      <c r="S221" s="129">
        <f t="shared" si="90"/>
        <v>84206.683333333334</v>
      </c>
      <c r="T221" s="129">
        <f t="shared" si="90"/>
        <v>84206.683333333334</v>
      </c>
      <c r="U221" s="129">
        <f t="shared" si="90"/>
        <v>84206.683333333334</v>
      </c>
      <c r="V221" s="129">
        <f>+U221</f>
        <v>84206.683333333334</v>
      </c>
      <c r="W221" s="129">
        <f t="shared" si="71"/>
        <v>0</v>
      </c>
      <c r="X221" s="129"/>
      <c r="Y221" s="129">
        <f>+V221</f>
        <v>84206.683333333334</v>
      </c>
      <c r="Z221" s="129">
        <f t="shared" si="90"/>
        <v>84206.683333333334</v>
      </c>
      <c r="AA221" s="129">
        <f t="shared" si="90"/>
        <v>84206.683333333334</v>
      </c>
      <c r="AB221" s="129">
        <f t="shared" si="90"/>
        <v>84206.683333333334</v>
      </c>
      <c r="AC221" s="129">
        <f t="shared" si="90"/>
        <v>84206.683333333334</v>
      </c>
    </row>
    <row r="222" spans="2:29" x14ac:dyDescent="0.25">
      <c r="B222" s="133" t="s">
        <v>233</v>
      </c>
      <c r="C222" s="133"/>
      <c r="D222" s="133"/>
      <c r="E222" s="133"/>
      <c r="F222" s="133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29">
        <f t="shared" si="71"/>
        <v>0</v>
      </c>
      <c r="X222" s="134"/>
      <c r="Y222" s="134"/>
      <c r="Z222" s="134"/>
      <c r="AA222" s="134"/>
      <c r="AB222" s="134"/>
      <c r="AC222" s="134"/>
    </row>
    <row r="223" spans="2:29" x14ac:dyDescent="0.25">
      <c r="B223" s="135" t="s">
        <v>234</v>
      </c>
      <c r="C223" s="135"/>
      <c r="D223" s="135"/>
      <c r="E223" s="135"/>
      <c r="F223" s="135"/>
      <c r="G223" s="129">
        <v>79080.590999999986</v>
      </c>
      <c r="H223" s="129">
        <v>83215.97</v>
      </c>
      <c r="I223" s="129">
        <v>78452.136999999988</v>
      </c>
      <c r="J223" s="129">
        <v>86076.892000000022</v>
      </c>
      <c r="K223" s="129">
        <v>78528.325000000012</v>
      </c>
      <c r="L223" s="129">
        <v>81849.416999999987</v>
      </c>
      <c r="M223" s="129">
        <v>63047.572</v>
      </c>
      <c r="N223" s="129">
        <v>79535.85500000001</v>
      </c>
      <c r="O223" s="129">
        <f t="shared" si="91"/>
        <v>74810.948000000004</v>
      </c>
      <c r="P223" s="129">
        <f t="shared" ref="P223:AC224" si="92">+O223</f>
        <v>74810.948000000004</v>
      </c>
      <c r="Q223" s="129">
        <f t="shared" si="92"/>
        <v>74810.948000000004</v>
      </c>
      <c r="R223" s="129">
        <f t="shared" si="92"/>
        <v>74810.948000000004</v>
      </c>
      <c r="S223" s="129">
        <f t="shared" si="92"/>
        <v>74810.948000000004</v>
      </c>
      <c r="T223" s="129">
        <f t="shared" si="92"/>
        <v>74810.948000000004</v>
      </c>
      <c r="U223" s="129">
        <f t="shared" si="92"/>
        <v>74810.948000000004</v>
      </c>
      <c r="V223" s="129">
        <f>+U223</f>
        <v>74810.948000000004</v>
      </c>
      <c r="W223" s="129">
        <f t="shared" ref="W223:W273" si="93">V223*F223</f>
        <v>0</v>
      </c>
      <c r="X223" s="129"/>
      <c r="Y223" s="129">
        <f>+V223</f>
        <v>74810.948000000004</v>
      </c>
      <c r="Z223" s="129">
        <f t="shared" si="92"/>
        <v>74810.948000000004</v>
      </c>
      <c r="AA223" s="129">
        <f t="shared" si="92"/>
        <v>74810.948000000004</v>
      </c>
      <c r="AB223" s="129">
        <f t="shared" si="92"/>
        <v>74810.948000000004</v>
      </c>
      <c r="AC223" s="129">
        <f t="shared" si="92"/>
        <v>74810.948000000004</v>
      </c>
    </row>
    <row r="224" spans="2:29" x14ac:dyDescent="0.25">
      <c r="B224" s="135" t="s">
        <v>235</v>
      </c>
      <c r="C224" s="135"/>
      <c r="D224" s="135"/>
      <c r="E224" s="135"/>
      <c r="F224" s="135"/>
      <c r="G224" s="129">
        <v>77042.933999999994</v>
      </c>
      <c r="H224" s="129">
        <v>78275.415999999997</v>
      </c>
      <c r="I224" s="129">
        <v>73415.542000000016</v>
      </c>
      <c r="J224" s="129">
        <v>79960.05799999999</v>
      </c>
      <c r="K224" s="129">
        <v>77429.541999999987</v>
      </c>
      <c r="L224" s="129">
        <v>80452.606</v>
      </c>
      <c r="M224" s="129">
        <v>61868.472999999998</v>
      </c>
      <c r="N224" s="129">
        <v>81530.162000000011</v>
      </c>
      <c r="O224" s="129">
        <f t="shared" si="91"/>
        <v>74617.080333333332</v>
      </c>
      <c r="P224" s="129">
        <f t="shared" si="92"/>
        <v>74617.080333333332</v>
      </c>
      <c r="Q224" s="129">
        <f t="shared" si="92"/>
        <v>74617.080333333332</v>
      </c>
      <c r="R224" s="129">
        <f t="shared" si="92"/>
        <v>74617.080333333332</v>
      </c>
      <c r="S224" s="129">
        <f t="shared" si="92"/>
        <v>74617.080333333332</v>
      </c>
      <c r="T224" s="129">
        <f t="shared" si="92"/>
        <v>74617.080333333332</v>
      </c>
      <c r="U224" s="129">
        <f t="shared" si="92"/>
        <v>74617.080333333332</v>
      </c>
      <c r="V224" s="129">
        <f>+U224</f>
        <v>74617.080333333332</v>
      </c>
      <c r="W224" s="129">
        <f t="shared" si="93"/>
        <v>0</v>
      </c>
      <c r="X224" s="129"/>
      <c r="Y224" s="129">
        <f>+V224</f>
        <v>74617.080333333332</v>
      </c>
      <c r="Z224" s="129">
        <f t="shared" si="92"/>
        <v>74617.080333333332</v>
      </c>
      <c r="AA224" s="129">
        <f t="shared" si="92"/>
        <v>74617.080333333332</v>
      </c>
      <c r="AB224" s="129">
        <f t="shared" si="92"/>
        <v>74617.080333333332</v>
      </c>
      <c r="AC224" s="129">
        <f t="shared" si="92"/>
        <v>74617.080333333332</v>
      </c>
    </row>
    <row r="225" spans="2:29" x14ac:dyDescent="0.25">
      <c r="B225" s="133" t="s">
        <v>236</v>
      </c>
      <c r="C225" s="133"/>
      <c r="D225" s="133"/>
      <c r="E225" s="133"/>
      <c r="F225" s="133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29">
        <f t="shared" si="93"/>
        <v>0</v>
      </c>
      <c r="X225" s="134"/>
      <c r="Y225" s="134"/>
      <c r="Z225" s="134"/>
      <c r="AA225" s="134"/>
      <c r="AB225" s="134"/>
      <c r="AC225" s="134"/>
    </row>
    <row r="226" spans="2:29" x14ac:dyDescent="0.25">
      <c r="B226" s="135" t="s">
        <v>237</v>
      </c>
      <c r="C226" s="135"/>
      <c r="D226" s="135"/>
      <c r="E226" s="135"/>
      <c r="F226" s="135"/>
      <c r="G226" s="129">
        <v>95760.286999999982</v>
      </c>
      <c r="H226" s="129">
        <v>95144.05</v>
      </c>
      <c r="I226" s="129">
        <v>95119.72</v>
      </c>
      <c r="J226" s="129">
        <v>105447.58899999999</v>
      </c>
      <c r="K226" s="129">
        <v>99009.819000000003</v>
      </c>
      <c r="L226" s="129">
        <v>86632.661000000007</v>
      </c>
      <c r="M226" s="129">
        <v>79958.990999999995</v>
      </c>
      <c r="N226" s="129">
        <v>91011.156999999992</v>
      </c>
      <c r="O226" s="129">
        <f t="shared" si="91"/>
        <v>85867.603000000003</v>
      </c>
      <c r="P226" s="129">
        <f>+O226</f>
        <v>85867.603000000003</v>
      </c>
      <c r="Q226" s="129">
        <f t="shared" ref="Q226:AC233" si="94">+P226</f>
        <v>85867.603000000003</v>
      </c>
      <c r="R226" s="129">
        <f t="shared" si="94"/>
        <v>85867.603000000003</v>
      </c>
      <c r="S226" s="129">
        <f t="shared" si="94"/>
        <v>85867.603000000003</v>
      </c>
      <c r="T226" s="129">
        <f t="shared" si="94"/>
        <v>85867.603000000003</v>
      </c>
      <c r="U226" s="129">
        <f t="shared" si="94"/>
        <v>85867.603000000003</v>
      </c>
      <c r="V226" s="129">
        <f>+U226</f>
        <v>85867.603000000003</v>
      </c>
      <c r="W226" s="129">
        <f t="shared" si="93"/>
        <v>0</v>
      </c>
      <c r="X226" s="129"/>
      <c r="Y226" s="129">
        <f>+V226</f>
        <v>85867.603000000003</v>
      </c>
      <c r="Z226" s="129">
        <f t="shared" si="94"/>
        <v>85867.603000000003</v>
      </c>
      <c r="AA226" s="129">
        <f t="shared" si="94"/>
        <v>85867.603000000003</v>
      </c>
      <c r="AB226" s="129">
        <f t="shared" si="94"/>
        <v>85867.603000000003</v>
      </c>
      <c r="AC226" s="129">
        <f t="shared" si="94"/>
        <v>85867.603000000003</v>
      </c>
    </row>
    <row r="227" spans="2:29" x14ac:dyDescent="0.25">
      <c r="B227" s="135" t="s">
        <v>238</v>
      </c>
      <c r="C227" s="135"/>
      <c r="D227" s="135"/>
      <c r="E227" s="135"/>
      <c r="F227" s="135"/>
      <c r="G227" s="129">
        <v>93799.604999999996</v>
      </c>
      <c r="H227" s="129">
        <v>98539.03</v>
      </c>
      <c r="I227" s="129">
        <v>94138.09</v>
      </c>
      <c r="J227" s="129">
        <v>99492.22</v>
      </c>
      <c r="K227" s="129">
        <v>99241.433000000005</v>
      </c>
      <c r="L227" s="129">
        <v>93811.007999999987</v>
      </c>
      <c r="M227" s="129">
        <v>82387.252999999997</v>
      </c>
      <c r="N227" s="129">
        <v>99447.379000000015</v>
      </c>
      <c r="O227" s="129">
        <f t="shared" si="91"/>
        <v>91881.88</v>
      </c>
      <c r="P227" s="129">
        <f>+O227</f>
        <v>91881.88</v>
      </c>
      <c r="Q227" s="129">
        <f t="shared" si="94"/>
        <v>91881.88</v>
      </c>
      <c r="R227" s="129">
        <f t="shared" si="94"/>
        <v>91881.88</v>
      </c>
      <c r="S227" s="129">
        <f t="shared" si="94"/>
        <v>91881.88</v>
      </c>
      <c r="T227" s="129">
        <f t="shared" si="94"/>
        <v>91881.88</v>
      </c>
      <c r="U227" s="129">
        <f t="shared" si="94"/>
        <v>91881.88</v>
      </c>
      <c r="V227" s="129">
        <f>+U227</f>
        <v>91881.88</v>
      </c>
      <c r="W227" s="129">
        <f t="shared" si="93"/>
        <v>0</v>
      </c>
      <c r="X227" s="129"/>
      <c r="Y227" s="129">
        <f>+V227</f>
        <v>91881.88</v>
      </c>
      <c r="Z227" s="129">
        <f t="shared" si="94"/>
        <v>91881.88</v>
      </c>
      <c r="AA227" s="129">
        <f t="shared" si="94"/>
        <v>91881.88</v>
      </c>
      <c r="AB227" s="129">
        <f t="shared" si="94"/>
        <v>91881.88</v>
      </c>
      <c r="AC227" s="129">
        <f t="shared" si="94"/>
        <v>91881.88</v>
      </c>
    </row>
    <row r="228" spans="2:29" x14ac:dyDescent="0.25">
      <c r="B228" s="133" t="s">
        <v>239</v>
      </c>
      <c r="C228" s="133"/>
      <c r="D228" s="133"/>
      <c r="E228" s="133"/>
      <c r="F228" s="133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  <c r="W228" s="129">
        <f t="shared" si="93"/>
        <v>0</v>
      </c>
      <c r="X228" s="134"/>
      <c r="Y228" s="134"/>
      <c r="Z228" s="134"/>
      <c r="AA228" s="134"/>
      <c r="AB228" s="134"/>
      <c r="AC228" s="134"/>
    </row>
    <row r="229" spans="2:29" x14ac:dyDescent="0.25">
      <c r="B229" s="135" t="s">
        <v>240</v>
      </c>
      <c r="C229" s="135"/>
      <c r="D229" s="135"/>
      <c r="E229" s="135"/>
      <c r="F229" s="135"/>
      <c r="G229" s="129">
        <v>14119.3</v>
      </c>
      <c r="H229" s="129">
        <v>19288.97</v>
      </c>
      <c r="I229" s="129">
        <v>20815.78</v>
      </c>
      <c r="J229" s="129">
        <v>16358.64</v>
      </c>
      <c r="K229" s="129">
        <v>19804.840000000004</v>
      </c>
      <c r="L229" s="129">
        <v>17612.39</v>
      </c>
      <c r="M229" s="129">
        <v>12031.66</v>
      </c>
      <c r="N229" s="129">
        <v>10963.130000000001</v>
      </c>
      <c r="O229" s="129">
        <f t="shared" ref="O229" si="95">+AVERAGE(L229:N229)</f>
        <v>13535.726666666667</v>
      </c>
      <c r="P229" s="129">
        <f>+O229</f>
        <v>13535.726666666667</v>
      </c>
      <c r="Q229" s="129">
        <f t="shared" si="94"/>
        <v>13535.726666666667</v>
      </c>
      <c r="R229" s="129">
        <f t="shared" si="94"/>
        <v>13535.726666666667</v>
      </c>
      <c r="S229" s="129">
        <f t="shared" si="94"/>
        <v>13535.726666666667</v>
      </c>
      <c r="T229" s="129">
        <f t="shared" si="94"/>
        <v>13535.726666666667</v>
      </c>
      <c r="U229" s="129">
        <f t="shared" si="94"/>
        <v>13535.726666666667</v>
      </c>
      <c r="V229" s="129">
        <f>+U229</f>
        <v>13535.726666666667</v>
      </c>
      <c r="W229" s="129">
        <f t="shared" si="93"/>
        <v>0</v>
      </c>
      <c r="X229" s="129"/>
      <c r="Y229" s="129">
        <f>+V229</f>
        <v>13535.726666666667</v>
      </c>
      <c r="Z229" s="129">
        <f t="shared" si="94"/>
        <v>13535.726666666667</v>
      </c>
      <c r="AA229" s="129">
        <f t="shared" si="94"/>
        <v>13535.726666666667</v>
      </c>
      <c r="AB229" s="129">
        <f t="shared" si="94"/>
        <v>13535.726666666667</v>
      </c>
      <c r="AC229" s="129">
        <f t="shared" si="94"/>
        <v>13535.726666666667</v>
      </c>
    </row>
    <row r="230" spans="2:29" x14ac:dyDescent="0.25">
      <c r="B230" s="133" t="s">
        <v>241</v>
      </c>
      <c r="C230" s="133"/>
      <c r="D230" s="133"/>
      <c r="E230" s="133"/>
      <c r="F230" s="133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29">
        <f t="shared" si="93"/>
        <v>0</v>
      </c>
      <c r="X230" s="134"/>
      <c r="Y230" s="134"/>
      <c r="Z230" s="134"/>
      <c r="AA230" s="134"/>
      <c r="AB230" s="134"/>
      <c r="AC230" s="134"/>
    </row>
    <row r="231" spans="2:29" x14ac:dyDescent="0.25">
      <c r="B231" s="135" t="s">
        <v>242</v>
      </c>
      <c r="C231" s="135"/>
      <c r="D231" s="135"/>
      <c r="E231" s="135"/>
      <c r="F231" s="135"/>
      <c r="G231" s="129">
        <v>40270.455000000002</v>
      </c>
      <c r="H231" s="129">
        <v>38528.400999999998</v>
      </c>
      <c r="I231" s="129">
        <v>41587.581999999995</v>
      </c>
      <c r="J231" s="129">
        <v>42148.481999999996</v>
      </c>
      <c r="K231" s="129">
        <v>45154.620999999999</v>
      </c>
      <c r="L231" s="129">
        <v>41357.006000000001</v>
      </c>
      <c r="M231" s="129">
        <v>32860.883000000002</v>
      </c>
      <c r="N231" s="129">
        <v>31306.786999999997</v>
      </c>
      <c r="O231" s="129">
        <f t="shared" ref="O231" si="96">+AVERAGE(L231:N231)</f>
        <v>35174.892</v>
      </c>
      <c r="P231" s="129">
        <f>+O231</f>
        <v>35174.892</v>
      </c>
      <c r="Q231" s="129">
        <f t="shared" si="94"/>
        <v>35174.892</v>
      </c>
      <c r="R231" s="129">
        <f t="shared" si="94"/>
        <v>35174.892</v>
      </c>
      <c r="S231" s="129">
        <f t="shared" si="94"/>
        <v>35174.892</v>
      </c>
      <c r="T231" s="129">
        <f t="shared" si="94"/>
        <v>35174.892</v>
      </c>
      <c r="U231" s="129">
        <f t="shared" si="94"/>
        <v>35174.892</v>
      </c>
      <c r="V231" s="129">
        <f>+U231</f>
        <v>35174.892</v>
      </c>
      <c r="W231" s="129">
        <f t="shared" si="93"/>
        <v>0</v>
      </c>
      <c r="X231" s="129"/>
      <c r="Y231" s="129">
        <f>+V231</f>
        <v>35174.892</v>
      </c>
      <c r="Z231" s="129">
        <f t="shared" si="94"/>
        <v>35174.892</v>
      </c>
      <c r="AA231" s="129">
        <f t="shared" si="94"/>
        <v>35174.892</v>
      </c>
      <c r="AB231" s="129">
        <f t="shared" si="94"/>
        <v>35174.892</v>
      </c>
      <c r="AC231" s="129">
        <f t="shared" si="94"/>
        <v>35174.892</v>
      </c>
    </row>
    <row r="232" spans="2:29" x14ac:dyDescent="0.25">
      <c r="B232" s="133" t="s">
        <v>243</v>
      </c>
      <c r="C232" s="133"/>
      <c r="D232" s="133"/>
      <c r="E232" s="133"/>
      <c r="F232" s="133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29">
        <f t="shared" si="93"/>
        <v>0</v>
      </c>
      <c r="X232" s="134"/>
      <c r="Y232" s="134"/>
      <c r="Z232" s="134"/>
      <c r="AA232" s="134"/>
      <c r="AB232" s="134"/>
      <c r="AC232" s="134"/>
    </row>
    <row r="233" spans="2:29" x14ac:dyDescent="0.25">
      <c r="B233" s="135" t="s">
        <v>244</v>
      </c>
      <c r="C233" s="135"/>
      <c r="D233" s="135"/>
      <c r="E233" s="135"/>
      <c r="F233" s="135"/>
      <c r="G233" s="129">
        <v>14596.415000000001</v>
      </c>
      <c r="H233" s="129">
        <v>17363.156999999999</v>
      </c>
      <c r="I233" s="129">
        <v>17535.357</v>
      </c>
      <c r="J233" s="129">
        <v>18995.719000000001</v>
      </c>
      <c r="K233" s="129">
        <v>22123.662000000004</v>
      </c>
      <c r="L233" s="129">
        <v>18022.292999999998</v>
      </c>
      <c r="M233" s="129">
        <v>14087.349</v>
      </c>
      <c r="N233" s="129">
        <v>14473.441999999999</v>
      </c>
      <c r="O233" s="129">
        <f t="shared" ref="O233" si="97">+AVERAGE(L233:N233)</f>
        <v>15527.694666666668</v>
      </c>
      <c r="P233" s="129">
        <f>+O233</f>
        <v>15527.694666666668</v>
      </c>
      <c r="Q233" s="129">
        <f t="shared" si="94"/>
        <v>15527.694666666668</v>
      </c>
      <c r="R233" s="129">
        <f t="shared" si="94"/>
        <v>15527.694666666668</v>
      </c>
      <c r="S233" s="129">
        <f t="shared" si="94"/>
        <v>15527.694666666668</v>
      </c>
      <c r="T233" s="129">
        <f t="shared" si="94"/>
        <v>15527.694666666668</v>
      </c>
      <c r="U233" s="129">
        <f t="shared" si="94"/>
        <v>15527.694666666668</v>
      </c>
      <c r="V233" s="129">
        <f>+U233</f>
        <v>15527.694666666668</v>
      </c>
      <c r="W233" s="129">
        <f t="shared" si="93"/>
        <v>0</v>
      </c>
      <c r="X233" s="129"/>
      <c r="Y233" s="129">
        <f>+V233</f>
        <v>15527.694666666668</v>
      </c>
      <c r="Z233" s="129">
        <f t="shared" si="94"/>
        <v>15527.694666666668</v>
      </c>
      <c r="AA233" s="129">
        <f t="shared" si="94"/>
        <v>15527.694666666668</v>
      </c>
      <c r="AB233" s="129">
        <f t="shared" si="94"/>
        <v>15527.694666666668</v>
      </c>
      <c r="AC233" s="129">
        <f t="shared" si="94"/>
        <v>15527.694666666668</v>
      </c>
    </row>
    <row r="234" spans="2:29" x14ac:dyDescent="0.25">
      <c r="B234" s="133" t="s">
        <v>245</v>
      </c>
      <c r="C234" s="133"/>
      <c r="D234" s="133"/>
      <c r="E234" s="133"/>
      <c r="F234" s="133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  <c r="W234" s="129">
        <f t="shared" si="93"/>
        <v>0</v>
      </c>
      <c r="X234" s="134"/>
      <c r="Y234" s="134"/>
      <c r="Z234" s="134"/>
      <c r="AA234" s="134"/>
      <c r="AB234" s="134"/>
      <c r="AC234" s="134"/>
    </row>
    <row r="235" spans="2:29" x14ac:dyDescent="0.25">
      <c r="B235" s="135" t="s">
        <v>246</v>
      </c>
      <c r="C235" s="164"/>
      <c r="D235" s="164"/>
      <c r="E235" s="135"/>
      <c r="F235" s="135"/>
      <c r="G235" s="129">
        <v>4114</v>
      </c>
      <c r="H235" s="129">
        <v>4554.1049999999996</v>
      </c>
      <c r="I235" s="129">
        <v>4812.643</v>
      </c>
      <c r="J235" s="129">
        <v>4552.4240000000009</v>
      </c>
      <c r="K235" s="129">
        <v>4384.4089999999997</v>
      </c>
      <c r="L235" s="129">
        <v>4376.9049999999997</v>
      </c>
      <c r="M235" s="129">
        <v>3466.1080000000002</v>
      </c>
      <c r="N235" s="129">
        <v>4191.5759999999991</v>
      </c>
      <c r="O235" s="129">
        <f t="shared" ref="O235:O236" si="98">+AVERAGE(L235:N235)</f>
        <v>4011.5296666666668</v>
      </c>
      <c r="P235" s="129">
        <f t="shared" ref="P235:AC236" si="99">+O235</f>
        <v>4011.5296666666668</v>
      </c>
      <c r="Q235" s="129">
        <f t="shared" si="99"/>
        <v>4011.5296666666668</v>
      </c>
      <c r="R235" s="129">
        <f t="shared" si="99"/>
        <v>4011.5296666666668</v>
      </c>
      <c r="S235" s="129">
        <f t="shared" si="99"/>
        <v>4011.5296666666668</v>
      </c>
      <c r="T235" s="129">
        <f t="shared" si="99"/>
        <v>4011.5296666666668</v>
      </c>
      <c r="U235" s="129">
        <f t="shared" si="99"/>
        <v>4011.5296666666668</v>
      </c>
      <c r="V235" s="129">
        <f>+U235</f>
        <v>4011.5296666666668</v>
      </c>
      <c r="W235" s="129">
        <f t="shared" si="93"/>
        <v>0</v>
      </c>
      <c r="X235" s="129"/>
      <c r="Y235" s="129">
        <f>+V235</f>
        <v>4011.5296666666668</v>
      </c>
      <c r="Z235" s="129">
        <f t="shared" si="99"/>
        <v>4011.5296666666668</v>
      </c>
      <c r="AA235" s="129">
        <f t="shared" si="99"/>
        <v>4011.5296666666668</v>
      </c>
      <c r="AB235" s="129">
        <f t="shared" si="99"/>
        <v>4011.5296666666668</v>
      </c>
      <c r="AC235" s="129">
        <f t="shared" si="99"/>
        <v>4011.5296666666668</v>
      </c>
    </row>
    <row r="236" spans="2:29" x14ac:dyDescent="0.25">
      <c r="B236" s="135" t="s">
        <v>247</v>
      </c>
      <c r="C236" s="135"/>
      <c r="D236" s="135"/>
      <c r="E236" s="135"/>
      <c r="F236" s="135"/>
      <c r="G236" s="129">
        <v>4195</v>
      </c>
      <c r="H236" s="129">
        <v>4563.4110000000001</v>
      </c>
      <c r="I236" s="129">
        <v>4781.6249999999973</v>
      </c>
      <c r="J236" s="129">
        <v>4698.2270000000008</v>
      </c>
      <c r="K236" s="129">
        <v>4197.7930000000006</v>
      </c>
      <c r="L236" s="129">
        <v>4145.2669999999998</v>
      </c>
      <c r="M236" s="129">
        <v>3329.4500000000003</v>
      </c>
      <c r="N236" s="129">
        <v>4038.616</v>
      </c>
      <c r="O236" s="129">
        <f t="shared" si="98"/>
        <v>3837.7776666666668</v>
      </c>
      <c r="P236" s="129">
        <f t="shared" si="99"/>
        <v>3837.7776666666668</v>
      </c>
      <c r="Q236" s="129">
        <f t="shared" si="99"/>
        <v>3837.7776666666668</v>
      </c>
      <c r="R236" s="129">
        <f t="shared" si="99"/>
        <v>3837.7776666666668</v>
      </c>
      <c r="S236" s="129">
        <f t="shared" si="99"/>
        <v>3837.7776666666668</v>
      </c>
      <c r="T236" s="129">
        <f t="shared" si="99"/>
        <v>3837.7776666666668</v>
      </c>
      <c r="U236" s="129">
        <f t="shared" si="99"/>
        <v>3837.7776666666668</v>
      </c>
      <c r="V236" s="129">
        <f>+U236</f>
        <v>3837.7776666666668</v>
      </c>
      <c r="W236" s="129">
        <f t="shared" si="93"/>
        <v>0</v>
      </c>
      <c r="X236" s="129"/>
      <c r="Y236" s="129">
        <f>+V236</f>
        <v>3837.7776666666668</v>
      </c>
      <c r="Z236" s="129">
        <f t="shared" si="99"/>
        <v>3837.7776666666668</v>
      </c>
      <c r="AA236" s="129">
        <f t="shared" si="99"/>
        <v>3837.7776666666668</v>
      </c>
      <c r="AB236" s="129">
        <f t="shared" si="99"/>
        <v>3837.7776666666668</v>
      </c>
      <c r="AC236" s="129">
        <f t="shared" si="99"/>
        <v>3837.7776666666668</v>
      </c>
    </row>
    <row r="237" spans="2:29" x14ac:dyDescent="0.25">
      <c r="B237" s="133" t="s">
        <v>248</v>
      </c>
      <c r="C237" s="133"/>
      <c r="D237" s="133"/>
      <c r="E237" s="133"/>
      <c r="F237" s="133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  <c r="W237" s="129">
        <f t="shared" si="93"/>
        <v>0</v>
      </c>
      <c r="X237" s="134"/>
      <c r="Y237" s="134"/>
      <c r="Z237" s="134"/>
      <c r="AA237" s="134"/>
      <c r="AB237" s="134"/>
      <c r="AC237" s="134"/>
    </row>
    <row r="238" spans="2:29" x14ac:dyDescent="0.25">
      <c r="B238" s="135" t="s">
        <v>249</v>
      </c>
      <c r="C238" s="135">
        <v>2017</v>
      </c>
      <c r="D238" s="135">
        <v>120</v>
      </c>
      <c r="E238" s="136">
        <v>0.5</v>
      </c>
      <c r="F238" s="135"/>
      <c r="G238" s="129"/>
      <c r="H238" s="129"/>
      <c r="I238" s="129"/>
      <c r="J238" s="129"/>
      <c r="K238" s="129"/>
      <c r="L238" s="129"/>
      <c r="M238" s="129"/>
      <c r="N238" s="129">
        <v>11172.225999999999</v>
      </c>
      <c r="O238" s="129">
        <f>+$D$238*8760*E238</f>
        <v>525600</v>
      </c>
      <c r="P238" s="129">
        <f>+O238</f>
        <v>525600</v>
      </c>
      <c r="Q238" s="129">
        <f t="shared" ref="Q238:AC238" si="100">+P238</f>
        <v>525600</v>
      </c>
      <c r="R238" s="129">
        <f t="shared" si="100"/>
        <v>525600</v>
      </c>
      <c r="S238" s="129">
        <f t="shared" si="100"/>
        <v>525600</v>
      </c>
      <c r="T238" s="129">
        <f t="shared" si="100"/>
        <v>525600</v>
      </c>
      <c r="U238" s="129">
        <f t="shared" si="100"/>
        <v>525600</v>
      </c>
      <c r="V238" s="129">
        <f>+U238</f>
        <v>525600</v>
      </c>
      <c r="W238" s="129">
        <f t="shared" si="93"/>
        <v>0</v>
      </c>
      <c r="X238" s="129"/>
      <c r="Y238" s="129">
        <f>+V238</f>
        <v>525600</v>
      </c>
      <c r="Z238" s="129">
        <f t="shared" si="100"/>
        <v>525600</v>
      </c>
      <c r="AA238" s="129">
        <f t="shared" si="100"/>
        <v>525600</v>
      </c>
      <c r="AB238" s="129">
        <f t="shared" si="100"/>
        <v>525600</v>
      </c>
      <c r="AC238" s="129">
        <f t="shared" si="100"/>
        <v>525600</v>
      </c>
    </row>
    <row r="239" spans="2:29" x14ac:dyDescent="0.25">
      <c r="B239" s="133" t="s">
        <v>250</v>
      </c>
      <c r="C239" s="133"/>
      <c r="D239" s="133"/>
      <c r="E239" s="133"/>
      <c r="F239" s="133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29">
        <f t="shared" si="93"/>
        <v>0</v>
      </c>
      <c r="X239" s="134"/>
      <c r="Y239" s="134"/>
      <c r="Z239" s="134"/>
      <c r="AA239" s="134"/>
      <c r="AB239" s="134"/>
      <c r="AC239" s="134"/>
    </row>
    <row r="240" spans="2:29" x14ac:dyDescent="0.25">
      <c r="B240" s="135" t="s">
        <v>251</v>
      </c>
      <c r="C240" s="135"/>
      <c r="D240" s="135"/>
      <c r="E240" s="135"/>
      <c r="F240" s="135"/>
      <c r="G240" s="129">
        <v>16964.522000000001</v>
      </c>
      <c r="H240" s="129">
        <v>17331.444</v>
      </c>
      <c r="I240" s="129">
        <v>18585.001000000004</v>
      </c>
      <c r="J240" s="129">
        <v>16688.195999999996</v>
      </c>
      <c r="K240" s="129">
        <v>17786.664000000001</v>
      </c>
      <c r="L240" s="129">
        <v>18207.585999999999</v>
      </c>
      <c r="M240" s="129">
        <v>16078.901000000002</v>
      </c>
      <c r="N240" s="129">
        <v>15005.555</v>
      </c>
      <c r="O240" s="129">
        <f t="shared" ref="O240" si="101">+AVERAGE(L240:N240)</f>
        <v>16430.680666666667</v>
      </c>
      <c r="P240" s="129">
        <f>+O240</f>
        <v>16430.680666666667</v>
      </c>
      <c r="Q240" s="129">
        <f t="shared" ref="Q240:AC240" si="102">+P240</f>
        <v>16430.680666666667</v>
      </c>
      <c r="R240" s="129">
        <f t="shared" si="102"/>
        <v>16430.680666666667</v>
      </c>
      <c r="S240" s="129">
        <f t="shared" si="102"/>
        <v>16430.680666666667</v>
      </c>
      <c r="T240" s="129">
        <f t="shared" si="102"/>
        <v>16430.680666666667</v>
      </c>
      <c r="U240" s="129">
        <f t="shared" si="102"/>
        <v>16430.680666666667</v>
      </c>
      <c r="V240" s="129">
        <f>+U240</f>
        <v>16430.680666666667</v>
      </c>
      <c r="W240" s="129">
        <f t="shared" si="93"/>
        <v>0</v>
      </c>
      <c r="X240" s="129"/>
      <c r="Y240" s="129">
        <f>+V240</f>
        <v>16430.680666666667</v>
      </c>
      <c r="Z240" s="129">
        <f t="shared" si="102"/>
        <v>16430.680666666667</v>
      </c>
      <c r="AA240" s="129">
        <f t="shared" si="102"/>
        <v>16430.680666666667</v>
      </c>
      <c r="AB240" s="129">
        <f t="shared" si="102"/>
        <v>16430.680666666667</v>
      </c>
      <c r="AC240" s="129">
        <f t="shared" si="102"/>
        <v>16430.680666666667</v>
      </c>
    </row>
    <row r="241" spans="2:29" x14ac:dyDescent="0.25">
      <c r="B241" s="133" t="s">
        <v>252</v>
      </c>
      <c r="C241" s="133"/>
      <c r="D241" s="133"/>
      <c r="E241" s="133"/>
      <c r="F241" s="133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29">
        <f t="shared" si="93"/>
        <v>0</v>
      </c>
      <c r="X241" s="134"/>
      <c r="Y241" s="134"/>
      <c r="Z241" s="134"/>
      <c r="AA241" s="134"/>
      <c r="AB241" s="134"/>
      <c r="AC241" s="134"/>
    </row>
    <row r="242" spans="2:29" x14ac:dyDescent="0.25">
      <c r="B242" s="135" t="s">
        <v>253</v>
      </c>
      <c r="C242" s="164"/>
      <c r="D242" s="164"/>
      <c r="E242" s="135"/>
      <c r="F242" s="135"/>
      <c r="G242" s="129">
        <v>3310.3999999999996</v>
      </c>
      <c r="H242" s="129">
        <v>4002.56</v>
      </c>
      <c r="I242" s="129">
        <v>6492.8999999999987</v>
      </c>
      <c r="J242" s="129">
        <v>7388.4</v>
      </c>
      <c r="K242" s="129">
        <v>7175.8399999999992</v>
      </c>
      <c r="L242" s="129">
        <v>8301.2000000000007</v>
      </c>
      <c r="M242" s="129">
        <v>2307.6</v>
      </c>
      <c r="N242" s="129">
        <v>3547</v>
      </c>
      <c r="O242" s="129">
        <f t="shared" ref="O242:O243" si="103">+AVERAGE(L242:N242)</f>
        <v>4718.6000000000004</v>
      </c>
      <c r="P242" s="129">
        <f t="shared" ref="P242:AC243" si="104">+O242</f>
        <v>4718.6000000000004</v>
      </c>
      <c r="Q242" s="129">
        <f t="shared" si="104"/>
        <v>4718.6000000000004</v>
      </c>
      <c r="R242" s="129">
        <f t="shared" si="104"/>
        <v>4718.6000000000004</v>
      </c>
      <c r="S242" s="129">
        <f t="shared" si="104"/>
        <v>4718.6000000000004</v>
      </c>
      <c r="T242" s="129">
        <f t="shared" si="104"/>
        <v>4718.6000000000004</v>
      </c>
      <c r="U242" s="129">
        <f t="shared" si="104"/>
        <v>4718.6000000000004</v>
      </c>
      <c r="V242" s="129">
        <f>+U242</f>
        <v>4718.6000000000004</v>
      </c>
      <c r="W242" s="129">
        <f t="shared" si="93"/>
        <v>0</v>
      </c>
      <c r="X242" s="129"/>
      <c r="Y242" s="129">
        <f>+V242</f>
        <v>4718.6000000000004</v>
      </c>
      <c r="Z242" s="129">
        <f t="shared" si="104"/>
        <v>4718.6000000000004</v>
      </c>
      <c r="AA242" s="129">
        <f t="shared" si="104"/>
        <v>4718.6000000000004</v>
      </c>
      <c r="AB242" s="129">
        <f t="shared" si="104"/>
        <v>4718.6000000000004</v>
      </c>
      <c r="AC242" s="129">
        <f t="shared" si="104"/>
        <v>4718.6000000000004</v>
      </c>
    </row>
    <row r="243" spans="2:29" x14ac:dyDescent="0.25">
      <c r="B243" s="135" t="s">
        <v>254</v>
      </c>
      <c r="C243" s="135"/>
      <c r="D243" s="135"/>
      <c r="E243" s="135"/>
      <c r="F243" s="135"/>
      <c r="G243" s="129"/>
      <c r="H243" s="129"/>
      <c r="I243" s="129"/>
      <c r="J243" s="129"/>
      <c r="K243" s="129"/>
      <c r="L243" s="129"/>
      <c r="M243" s="129">
        <v>2352.1</v>
      </c>
      <c r="N243" s="129">
        <v>3707.2000000000003</v>
      </c>
      <c r="O243" s="129">
        <f t="shared" si="103"/>
        <v>3029.65</v>
      </c>
      <c r="P243" s="129">
        <f t="shared" si="104"/>
        <v>3029.65</v>
      </c>
      <c r="Q243" s="129">
        <f t="shared" si="104"/>
        <v>3029.65</v>
      </c>
      <c r="R243" s="129">
        <f t="shared" si="104"/>
        <v>3029.65</v>
      </c>
      <c r="S243" s="129">
        <f t="shared" si="104"/>
        <v>3029.65</v>
      </c>
      <c r="T243" s="129">
        <f t="shared" si="104"/>
        <v>3029.65</v>
      </c>
      <c r="U243" s="129">
        <f t="shared" si="104"/>
        <v>3029.65</v>
      </c>
      <c r="V243" s="129">
        <f>+U243</f>
        <v>3029.65</v>
      </c>
      <c r="W243" s="129">
        <f t="shared" si="93"/>
        <v>0</v>
      </c>
      <c r="X243" s="129"/>
      <c r="Y243" s="129">
        <f>+V243</f>
        <v>3029.65</v>
      </c>
      <c r="Z243" s="129">
        <f t="shared" si="104"/>
        <v>3029.65</v>
      </c>
      <c r="AA243" s="129">
        <f t="shared" si="104"/>
        <v>3029.65</v>
      </c>
      <c r="AB243" s="129">
        <f t="shared" si="104"/>
        <v>3029.65</v>
      </c>
      <c r="AC243" s="129">
        <f t="shared" si="104"/>
        <v>3029.65</v>
      </c>
    </row>
    <row r="244" spans="2:29" x14ac:dyDescent="0.25">
      <c r="B244" s="133" t="s">
        <v>255</v>
      </c>
      <c r="C244" s="133"/>
      <c r="D244" s="133"/>
      <c r="E244" s="133"/>
      <c r="F244" s="133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29">
        <f t="shared" si="93"/>
        <v>0</v>
      </c>
      <c r="X244" s="134"/>
      <c r="Y244" s="134"/>
      <c r="Z244" s="134"/>
      <c r="AA244" s="134"/>
      <c r="AB244" s="134"/>
      <c r="AC244" s="134"/>
    </row>
    <row r="245" spans="2:29" x14ac:dyDescent="0.25">
      <c r="B245" s="135" t="s">
        <v>256</v>
      </c>
      <c r="C245" s="135"/>
      <c r="D245" s="135"/>
      <c r="E245" s="135"/>
      <c r="F245" s="135"/>
      <c r="G245" s="129">
        <v>66898.476999999999</v>
      </c>
      <c r="H245" s="129">
        <v>71701.509999999995</v>
      </c>
      <c r="I245" s="129">
        <v>68123.947000000015</v>
      </c>
      <c r="J245" s="129">
        <v>70554.083999999988</v>
      </c>
      <c r="K245" s="129">
        <v>15429.729000000001</v>
      </c>
      <c r="L245" s="129">
        <v>23543.032999999996</v>
      </c>
      <c r="M245" s="129">
        <v>53982.859000000004</v>
      </c>
      <c r="N245" s="129">
        <v>69211.264999999999</v>
      </c>
      <c r="O245" s="129">
        <f t="shared" ref="O245" si="105">+AVERAGE(L245:N245)</f>
        <v>48912.385666666669</v>
      </c>
      <c r="P245" s="129">
        <f>+O245</f>
        <v>48912.385666666669</v>
      </c>
      <c r="Q245" s="129">
        <f t="shared" ref="Q245:AC245" si="106">+P245</f>
        <v>48912.385666666669</v>
      </c>
      <c r="R245" s="129">
        <f t="shared" si="106"/>
        <v>48912.385666666669</v>
      </c>
      <c r="S245" s="129">
        <f t="shared" si="106"/>
        <v>48912.385666666669</v>
      </c>
      <c r="T245" s="129">
        <f t="shared" si="106"/>
        <v>48912.385666666669</v>
      </c>
      <c r="U245" s="129">
        <f t="shared" si="106"/>
        <v>48912.385666666669</v>
      </c>
      <c r="V245" s="129">
        <f>+U245</f>
        <v>48912.385666666669</v>
      </c>
      <c r="W245" s="129">
        <f t="shared" si="93"/>
        <v>0</v>
      </c>
      <c r="X245" s="129"/>
      <c r="Y245" s="129">
        <f>+V245</f>
        <v>48912.385666666669</v>
      </c>
      <c r="Z245" s="129">
        <f t="shared" si="106"/>
        <v>48912.385666666669</v>
      </c>
      <c r="AA245" s="129">
        <f t="shared" si="106"/>
        <v>48912.385666666669</v>
      </c>
      <c r="AB245" s="129">
        <f t="shared" si="106"/>
        <v>48912.385666666669</v>
      </c>
      <c r="AC245" s="129">
        <f t="shared" si="106"/>
        <v>48912.385666666669</v>
      </c>
    </row>
    <row r="246" spans="2:29" x14ac:dyDescent="0.25">
      <c r="B246" s="133" t="s">
        <v>257</v>
      </c>
      <c r="C246" s="133"/>
      <c r="D246" s="133"/>
      <c r="E246" s="133"/>
      <c r="F246" s="133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  <c r="W246" s="129">
        <f t="shared" si="93"/>
        <v>0</v>
      </c>
      <c r="X246" s="134"/>
      <c r="Y246" s="134"/>
      <c r="Z246" s="134"/>
      <c r="AA246" s="134"/>
      <c r="AB246" s="134"/>
      <c r="AC246" s="134"/>
    </row>
    <row r="247" spans="2:29" x14ac:dyDescent="0.25">
      <c r="B247" s="135" t="s">
        <v>258</v>
      </c>
      <c r="C247" s="164"/>
      <c r="D247" s="164"/>
      <c r="E247" s="135"/>
      <c r="F247" s="135"/>
      <c r="G247" s="129"/>
      <c r="H247" s="129"/>
      <c r="I247" s="129"/>
      <c r="J247" s="129"/>
      <c r="K247" s="129"/>
      <c r="L247" s="129">
        <v>2118.4740000000002</v>
      </c>
      <c r="M247" s="129">
        <v>5921.3628000000017</v>
      </c>
      <c r="N247" s="129">
        <v>9940.8974000000035</v>
      </c>
      <c r="O247" s="129">
        <f t="shared" ref="O247:O248" si="107">+AVERAGE(L247:N247)</f>
        <v>5993.5780666666687</v>
      </c>
      <c r="P247" s="129">
        <f t="shared" ref="P247:AC248" si="108">+O247</f>
        <v>5993.5780666666687</v>
      </c>
      <c r="Q247" s="129">
        <f t="shared" si="108"/>
        <v>5993.5780666666687</v>
      </c>
      <c r="R247" s="129">
        <f t="shared" si="108"/>
        <v>5993.5780666666687</v>
      </c>
      <c r="S247" s="129">
        <f t="shared" si="108"/>
        <v>5993.5780666666687</v>
      </c>
      <c r="T247" s="129">
        <f t="shared" si="108"/>
        <v>5993.5780666666687</v>
      </c>
      <c r="U247" s="129">
        <f t="shared" si="108"/>
        <v>5993.5780666666687</v>
      </c>
      <c r="V247" s="129">
        <f>+U247</f>
        <v>5993.5780666666687</v>
      </c>
      <c r="W247" s="129">
        <f t="shared" si="93"/>
        <v>0</v>
      </c>
      <c r="X247" s="129"/>
      <c r="Y247" s="129">
        <f>+V247</f>
        <v>5993.5780666666687</v>
      </c>
      <c r="Z247" s="129">
        <f t="shared" si="108"/>
        <v>5993.5780666666687</v>
      </c>
      <c r="AA247" s="129">
        <f t="shared" si="108"/>
        <v>5993.5780666666687</v>
      </c>
      <c r="AB247" s="129">
        <f t="shared" si="108"/>
        <v>5993.5780666666687</v>
      </c>
      <c r="AC247" s="129">
        <f t="shared" si="108"/>
        <v>5993.5780666666687</v>
      </c>
    </row>
    <row r="248" spans="2:29" x14ac:dyDescent="0.25">
      <c r="B248" s="135" t="s">
        <v>259</v>
      </c>
      <c r="C248" s="135"/>
      <c r="D248" s="135"/>
      <c r="E248" s="135"/>
      <c r="F248" s="135"/>
      <c r="G248" s="129"/>
      <c r="H248" s="129"/>
      <c r="I248" s="129"/>
      <c r="J248" s="129"/>
      <c r="K248" s="129"/>
      <c r="L248" s="129">
        <v>1880.5391999999999</v>
      </c>
      <c r="M248" s="129">
        <v>6106.0889999999999</v>
      </c>
      <c r="N248" s="129">
        <v>10262.133000000002</v>
      </c>
      <c r="O248" s="129">
        <f t="shared" si="107"/>
        <v>6082.9204</v>
      </c>
      <c r="P248" s="129">
        <f t="shared" si="108"/>
        <v>6082.9204</v>
      </c>
      <c r="Q248" s="129">
        <f t="shared" si="108"/>
        <v>6082.9204</v>
      </c>
      <c r="R248" s="129">
        <f t="shared" si="108"/>
        <v>6082.9204</v>
      </c>
      <c r="S248" s="129">
        <f t="shared" si="108"/>
        <v>6082.9204</v>
      </c>
      <c r="T248" s="129">
        <f t="shared" si="108"/>
        <v>6082.9204</v>
      </c>
      <c r="U248" s="129">
        <f t="shared" si="108"/>
        <v>6082.9204</v>
      </c>
      <c r="V248" s="129">
        <f>+U248</f>
        <v>6082.9204</v>
      </c>
      <c r="W248" s="129">
        <f t="shared" si="93"/>
        <v>0</v>
      </c>
      <c r="X248" s="129"/>
      <c r="Y248" s="129">
        <f>+V248</f>
        <v>6082.9204</v>
      </c>
      <c r="Z248" s="129">
        <f t="shared" si="108"/>
        <v>6082.9204</v>
      </c>
      <c r="AA248" s="129">
        <f t="shared" si="108"/>
        <v>6082.9204</v>
      </c>
      <c r="AB248" s="129">
        <f t="shared" si="108"/>
        <v>6082.9204</v>
      </c>
      <c r="AC248" s="129">
        <f t="shared" si="108"/>
        <v>6082.9204</v>
      </c>
    </row>
    <row r="249" spans="2:29" x14ac:dyDescent="0.25">
      <c r="B249" s="133" t="s">
        <v>260</v>
      </c>
      <c r="C249" s="133"/>
      <c r="D249" s="133"/>
      <c r="E249" s="133"/>
      <c r="F249" s="133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29">
        <f t="shared" si="93"/>
        <v>0</v>
      </c>
      <c r="X249" s="134"/>
      <c r="Y249" s="134"/>
      <c r="Z249" s="134"/>
      <c r="AA249" s="134"/>
      <c r="AB249" s="134"/>
      <c r="AC249" s="134"/>
    </row>
    <row r="250" spans="2:29" x14ac:dyDescent="0.25">
      <c r="B250" s="135" t="s">
        <v>261</v>
      </c>
      <c r="C250" s="135"/>
      <c r="D250" s="135"/>
      <c r="E250" s="135"/>
      <c r="F250" s="135"/>
      <c r="G250" s="129">
        <v>418380.17099999997</v>
      </c>
      <c r="H250" s="129">
        <v>477614.6</v>
      </c>
      <c r="I250" s="129">
        <v>485267.32000000007</v>
      </c>
      <c r="J250" s="129">
        <v>555713.26</v>
      </c>
      <c r="K250" s="129">
        <v>552076.43999999994</v>
      </c>
      <c r="L250" s="129">
        <v>560551.92799999996</v>
      </c>
      <c r="M250" s="129">
        <v>330698.88400000002</v>
      </c>
      <c r="N250" s="129">
        <v>431404.26799999998</v>
      </c>
      <c r="O250" s="129">
        <f t="shared" ref="O250" si="109">+AVERAGE(L250:N250)</f>
        <v>440885.02666666661</v>
      </c>
      <c r="P250" s="129">
        <f>+O250</f>
        <v>440885.02666666661</v>
      </c>
      <c r="Q250" s="129">
        <f t="shared" ref="Q250:AC250" si="110">+P250</f>
        <v>440885.02666666661</v>
      </c>
      <c r="R250" s="129">
        <f t="shared" si="110"/>
        <v>440885.02666666661</v>
      </c>
      <c r="S250" s="129">
        <f t="shared" si="110"/>
        <v>440885.02666666661</v>
      </c>
      <c r="T250" s="129">
        <f t="shared" si="110"/>
        <v>440885.02666666661</v>
      </c>
      <c r="U250" s="129">
        <f t="shared" si="110"/>
        <v>440885.02666666661</v>
      </c>
      <c r="V250" s="129">
        <f>+U250</f>
        <v>440885.02666666661</v>
      </c>
      <c r="W250" s="129">
        <f t="shared" si="93"/>
        <v>0</v>
      </c>
      <c r="X250" s="129"/>
      <c r="Y250" s="129">
        <f>+V250</f>
        <v>440885.02666666661</v>
      </c>
      <c r="Z250" s="129">
        <f t="shared" si="110"/>
        <v>440885.02666666661</v>
      </c>
      <c r="AA250" s="129">
        <f t="shared" si="110"/>
        <v>440885.02666666661</v>
      </c>
      <c r="AB250" s="129">
        <f t="shared" si="110"/>
        <v>440885.02666666661</v>
      </c>
      <c r="AC250" s="129">
        <f t="shared" si="110"/>
        <v>440885.02666666661</v>
      </c>
    </row>
    <row r="251" spans="2:29" x14ac:dyDescent="0.25">
      <c r="B251" s="133" t="s">
        <v>262</v>
      </c>
      <c r="C251" s="133"/>
      <c r="D251" s="133"/>
      <c r="E251" s="133"/>
      <c r="F251" s="133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  <c r="W251" s="129">
        <f t="shared" si="93"/>
        <v>0</v>
      </c>
      <c r="X251" s="134"/>
      <c r="Y251" s="134"/>
      <c r="Z251" s="134"/>
      <c r="AA251" s="134"/>
      <c r="AB251" s="134"/>
      <c r="AC251" s="134"/>
    </row>
    <row r="252" spans="2:29" x14ac:dyDescent="0.25">
      <c r="B252" s="135" t="s">
        <v>263</v>
      </c>
      <c r="C252" s="164"/>
      <c r="D252" s="164"/>
      <c r="E252" s="135"/>
      <c r="F252" s="135"/>
      <c r="G252" s="129">
        <v>35381.828000000001</v>
      </c>
      <c r="H252" s="129">
        <v>40391.101000000002</v>
      </c>
      <c r="I252" s="129">
        <v>32300.107999999997</v>
      </c>
      <c r="J252" s="129">
        <v>36699.025999999998</v>
      </c>
      <c r="K252" s="129">
        <v>35041.322</v>
      </c>
      <c r="L252" s="129">
        <v>38808.311000000002</v>
      </c>
      <c r="M252" s="129">
        <v>27181.951999999997</v>
      </c>
      <c r="N252" s="129">
        <v>38544.047999999995</v>
      </c>
      <c r="O252" s="129">
        <f t="shared" ref="O252:O253" si="111">+AVERAGE(L252:N252)</f>
        <v>34844.770333333334</v>
      </c>
      <c r="P252" s="129">
        <f t="shared" ref="P252:AC253" si="112">+O252</f>
        <v>34844.770333333334</v>
      </c>
      <c r="Q252" s="129">
        <f t="shared" si="112"/>
        <v>34844.770333333334</v>
      </c>
      <c r="R252" s="129">
        <f t="shared" si="112"/>
        <v>34844.770333333334</v>
      </c>
      <c r="S252" s="129">
        <f t="shared" si="112"/>
        <v>34844.770333333334</v>
      </c>
      <c r="T252" s="129">
        <f t="shared" si="112"/>
        <v>34844.770333333334</v>
      </c>
      <c r="U252" s="129">
        <f t="shared" si="112"/>
        <v>34844.770333333334</v>
      </c>
      <c r="V252" s="129">
        <f>+U252</f>
        <v>34844.770333333334</v>
      </c>
      <c r="W252" s="129">
        <f t="shared" si="93"/>
        <v>0</v>
      </c>
      <c r="X252" s="129"/>
      <c r="Y252" s="129">
        <f>+V252</f>
        <v>34844.770333333334</v>
      </c>
      <c r="Z252" s="129">
        <f t="shared" si="112"/>
        <v>34844.770333333334</v>
      </c>
      <c r="AA252" s="129">
        <f t="shared" si="112"/>
        <v>34844.770333333334</v>
      </c>
      <c r="AB252" s="129">
        <f t="shared" si="112"/>
        <v>34844.770333333334</v>
      </c>
      <c r="AC252" s="129">
        <f t="shared" si="112"/>
        <v>34844.770333333334</v>
      </c>
    </row>
    <row r="253" spans="2:29" x14ac:dyDescent="0.25">
      <c r="B253" s="135" t="s">
        <v>264</v>
      </c>
      <c r="C253" s="135"/>
      <c r="D253" s="135"/>
      <c r="E253" s="135"/>
      <c r="F253" s="135"/>
      <c r="G253" s="129">
        <v>43128.714000000007</v>
      </c>
      <c r="H253" s="129">
        <v>46044.358999999997</v>
      </c>
      <c r="I253" s="129">
        <v>43194.46</v>
      </c>
      <c r="J253" s="129">
        <v>45291.724999999999</v>
      </c>
      <c r="K253" s="129">
        <v>48557.090000000004</v>
      </c>
      <c r="L253" s="129">
        <v>47305.845000000001</v>
      </c>
      <c r="M253" s="129">
        <v>39690.658000000003</v>
      </c>
      <c r="N253" s="129">
        <v>47225.397999999994</v>
      </c>
      <c r="O253" s="129">
        <f t="shared" si="111"/>
        <v>44740.633666666661</v>
      </c>
      <c r="P253" s="129">
        <f t="shared" si="112"/>
        <v>44740.633666666661</v>
      </c>
      <c r="Q253" s="129">
        <f t="shared" si="112"/>
        <v>44740.633666666661</v>
      </c>
      <c r="R253" s="129">
        <f t="shared" si="112"/>
        <v>44740.633666666661</v>
      </c>
      <c r="S253" s="129">
        <f t="shared" si="112"/>
        <v>44740.633666666661</v>
      </c>
      <c r="T253" s="129">
        <f t="shared" si="112"/>
        <v>44740.633666666661</v>
      </c>
      <c r="U253" s="129">
        <f t="shared" si="112"/>
        <v>44740.633666666661</v>
      </c>
      <c r="V253" s="129">
        <f>+U253</f>
        <v>44740.633666666661</v>
      </c>
      <c r="W253" s="129">
        <f t="shared" si="93"/>
        <v>0</v>
      </c>
      <c r="X253" s="129"/>
      <c r="Y253" s="129">
        <f>+V253</f>
        <v>44740.633666666661</v>
      </c>
      <c r="Z253" s="129">
        <f t="shared" si="112"/>
        <v>44740.633666666661</v>
      </c>
      <c r="AA253" s="129">
        <f t="shared" si="112"/>
        <v>44740.633666666661</v>
      </c>
      <c r="AB253" s="129">
        <f t="shared" si="112"/>
        <v>44740.633666666661</v>
      </c>
      <c r="AC253" s="129">
        <f t="shared" si="112"/>
        <v>44740.633666666661</v>
      </c>
    </row>
    <row r="254" spans="2:29" x14ac:dyDescent="0.25">
      <c r="B254" s="133" t="s">
        <v>265</v>
      </c>
      <c r="C254" s="133"/>
      <c r="D254" s="133"/>
      <c r="E254" s="133"/>
      <c r="F254" s="133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29">
        <f t="shared" si="93"/>
        <v>0</v>
      </c>
      <c r="X254" s="134"/>
      <c r="Y254" s="134"/>
      <c r="Z254" s="134"/>
      <c r="AA254" s="134"/>
      <c r="AB254" s="134"/>
      <c r="AC254" s="134"/>
    </row>
    <row r="255" spans="2:29" x14ac:dyDescent="0.25">
      <c r="B255" s="135" t="s">
        <v>266</v>
      </c>
      <c r="C255" s="135"/>
      <c r="D255" s="135"/>
      <c r="E255" s="135"/>
      <c r="F255" s="135"/>
      <c r="G255" s="129">
        <v>8884.2089999999989</v>
      </c>
      <c r="H255" s="129">
        <v>15926.226000000001</v>
      </c>
      <c r="I255" s="129">
        <v>12913.739999999998</v>
      </c>
      <c r="J255" s="129">
        <v>11358.185999999998</v>
      </c>
      <c r="K255" s="129">
        <v>10445.099</v>
      </c>
      <c r="L255" s="129">
        <v>12813.867</v>
      </c>
      <c r="M255" s="129">
        <v>6632.0620000000017</v>
      </c>
      <c r="N255" s="129">
        <v>11241.978999999999</v>
      </c>
      <c r="O255" s="129">
        <f t="shared" ref="O255" si="113">+AVERAGE(L255:N255)</f>
        <v>10229.302666666668</v>
      </c>
      <c r="P255" s="129">
        <f>+O255</f>
        <v>10229.302666666668</v>
      </c>
      <c r="Q255" s="129">
        <f t="shared" ref="Q255:AC255" si="114">+P255</f>
        <v>10229.302666666668</v>
      </c>
      <c r="R255" s="129">
        <f t="shared" si="114"/>
        <v>10229.302666666668</v>
      </c>
      <c r="S255" s="129">
        <f t="shared" si="114"/>
        <v>10229.302666666668</v>
      </c>
      <c r="T255" s="129">
        <f t="shared" si="114"/>
        <v>10229.302666666668</v>
      </c>
      <c r="U255" s="129">
        <f t="shared" si="114"/>
        <v>10229.302666666668</v>
      </c>
      <c r="V255" s="129">
        <f>+U255</f>
        <v>10229.302666666668</v>
      </c>
      <c r="W255" s="129">
        <f t="shared" si="93"/>
        <v>0</v>
      </c>
      <c r="X255" s="129"/>
      <c r="Y255" s="129">
        <f>+V255</f>
        <v>10229.302666666668</v>
      </c>
      <c r="Z255" s="129">
        <f t="shared" si="114"/>
        <v>10229.302666666668</v>
      </c>
      <c r="AA255" s="129">
        <f t="shared" si="114"/>
        <v>10229.302666666668</v>
      </c>
      <c r="AB255" s="129">
        <f t="shared" si="114"/>
        <v>10229.302666666668</v>
      </c>
      <c r="AC255" s="129">
        <f t="shared" si="114"/>
        <v>10229.302666666668</v>
      </c>
    </row>
    <row r="256" spans="2:29" x14ac:dyDescent="0.25">
      <c r="B256" s="133" t="s">
        <v>267</v>
      </c>
      <c r="C256" s="133"/>
      <c r="D256" s="133"/>
      <c r="E256" s="133"/>
      <c r="F256" s="133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  <c r="W256" s="129">
        <f t="shared" si="93"/>
        <v>0</v>
      </c>
      <c r="X256" s="134"/>
      <c r="Y256" s="134"/>
      <c r="Z256" s="134"/>
      <c r="AA256" s="134"/>
      <c r="AB256" s="134"/>
      <c r="AC256" s="134"/>
    </row>
    <row r="257" spans="2:29" x14ac:dyDescent="0.25">
      <c r="B257" s="135" t="s">
        <v>268</v>
      </c>
      <c r="C257" s="135"/>
      <c r="D257" s="135"/>
      <c r="E257" s="135"/>
      <c r="F257" s="135"/>
      <c r="G257" s="129">
        <v>190812.26330156953</v>
      </c>
      <c r="H257" s="129">
        <v>206067.00099999999</v>
      </c>
      <c r="I257" s="129">
        <v>209706.07100000003</v>
      </c>
      <c r="J257" s="129">
        <v>223487.34744793986</v>
      </c>
      <c r="K257" s="129">
        <v>70571.212</v>
      </c>
      <c r="L257" s="129">
        <v>211398.55300000001</v>
      </c>
      <c r="M257" s="129">
        <v>155757.26200000002</v>
      </c>
      <c r="N257" s="129">
        <v>179334.13099999996</v>
      </c>
      <c r="O257" s="129">
        <f t="shared" ref="O257" si="115">+AVERAGE(L257:N257)</f>
        <v>182163.31533333333</v>
      </c>
      <c r="P257" s="129">
        <f>+O257</f>
        <v>182163.31533333333</v>
      </c>
      <c r="Q257" s="129">
        <f t="shared" ref="Q257:AC257" si="116">+P257</f>
        <v>182163.31533333333</v>
      </c>
      <c r="R257" s="129">
        <f t="shared" si="116"/>
        <v>182163.31533333333</v>
      </c>
      <c r="S257" s="129">
        <f t="shared" si="116"/>
        <v>182163.31533333333</v>
      </c>
      <c r="T257" s="129">
        <f t="shared" si="116"/>
        <v>182163.31533333333</v>
      </c>
      <c r="U257" s="129">
        <f t="shared" si="116"/>
        <v>182163.31533333333</v>
      </c>
      <c r="V257" s="129">
        <f>+U257</f>
        <v>182163.31533333333</v>
      </c>
      <c r="W257" s="129">
        <f t="shared" si="93"/>
        <v>0</v>
      </c>
      <c r="X257" s="129"/>
      <c r="Y257" s="129">
        <f>+V257</f>
        <v>182163.31533333333</v>
      </c>
      <c r="Z257" s="129">
        <f t="shared" si="116"/>
        <v>182163.31533333333</v>
      </c>
      <c r="AA257" s="129">
        <f t="shared" si="116"/>
        <v>182163.31533333333</v>
      </c>
      <c r="AB257" s="129">
        <f t="shared" si="116"/>
        <v>182163.31533333333</v>
      </c>
      <c r="AC257" s="129">
        <f t="shared" si="116"/>
        <v>182163.31533333333</v>
      </c>
    </row>
    <row r="258" spans="2:29" x14ac:dyDescent="0.25">
      <c r="B258" s="133" t="s">
        <v>269</v>
      </c>
      <c r="C258" s="133"/>
      <c r="D258" s="133"/>
      <c r="E258" s="133"/>
      <c r="F258" s="133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29">
        <f t="shared" si="93"/>
        <v>0</v>
      </c>
      <c r="X258" s="134"/>
      <c r="Y258" s="134"/>
      <c r="Z258" s="134"/>
      <c r="AA258" s="134"/>
      <c r="AB258" s="134"/>
      <c r="AC258" s="134"/>
    </row>
    <row r="259" spans="2:29" x14ac:dyDescent="0.25">
      <c r="B259" s="135" t="s">
        <v>270</v>
      </c>
      <c r="C259" s="164"/>
      <c r="D259" s="164"/>
      <c r="E259" s="135"/>
      <c r="F259" s="135"/>
      <c r="G259" s="129">
        <v>11345.115999999998</v>
      </c>
      <c r="H259" s="129">
        <v>11062.147000000001</v>
      </c>
      <c r="I259" s="129">
        <v>9730.2360000000008</v>
      </c>
      <c r="J259" s="129">
        <v>8366.9229999999989</v>
      </c>
      <c r="K259" s="129">
        <v>9230.8360000000011</v>
      </c>
      <c r="L259" s="129">
        <v>9970.2779999999984</v>
      </c>
      <c r="M259" s="129">
        <v>9497.0040000000008</v>
      </c>
      <c r="N259" s="129">
        <v>10212.421999999999</v>
      </c>
      <c r="O259" s="129">
        <f t="shared" ref="O259" si="117">+AVERAGE(L259:N259)</f>
        <v>9893.2346666666654</v>
      </c>
      <c r="P259" s="129">
        <f>+O259</f>
        <v>9893.2346666666654</v>
      </c>
      <c r="Q259" s="129">
        <f t="shared" ref="Q259:AC259" si="118">+P259</f>
        <v>9893.2346666666654</v>
      </c>
      <c r="R259" s="129">
        <f t="shared" si="118"/>
        <v>9893.2346666666654</v>
      </c>
      <c r="S259" s="129">
        <f t="shared" si="118"/>
        <v>9893.2346666666654</v>
      </c>
      <c r="T259" s="129">
        <f t="shared" si="118"/>
        <v>9893.2346666666654</v>
      </c>
      <c r="U259" s="129">
        <f t="shared" si="118"/>
        <v>9893.2346666666654</v>
      </c>
      <c r="V259" s="129">
        <f>+U259</f>
        <v>9893.2346666666654</v>
      </c>
      <c r="W259" s="129">
        <f t="shared" si="93"/>
        <v>0</v>
      </c>
      <c r="X259" s="129"/>
      <c r="Y259" s="129">
        <f>+V259</f>
        <v>9893.2346666666654</v>
      </c>
      <c r="Z259" s="129">
        <f t="shared" si="118"/>
        <v>9893.2346666666654</v>
      </c>
      <c r="AA259" s="129">
        <f t="shared" si="118"/>
        <v>9893.2346666666654</v>
      </c>
      <c r="AB259" s="129">
        <f t="shared" si="118"/>
        <v>9893.2346666666654</v>
      </c>
      <c r="AC259" s="129">
        <f t="shared" si="118"/>
        <v>9893.2346666666654</v>
      </c>
    </row>
    <row r="260" spans="2:29" x14ac:dyDescent="0.25">
      <c r="C260" s="135"/>
      <c r="D260" s="135"/>
      <c r="W260" s="129">
        <f t="shared" si="93"/>
        <v>0</v>
      </c>
    </row>
    <row r="261" spans="2:29" ht="28.5" x14ac:dyDescent="0.25">
      <c r="B261" s="100" t="s">
        <v>127</v>
      </c>
      <c r="C261" s="100"/>
      <c r="D261" s="100"/>
      <c r="E261" s="100"/>
      <c r="F261" s="100"/>
      <c r="G261" s="118" t="s">
        <v>271</v>
      </c>
      <c r="H261" s="118" t="s">
        <v>271</v>
      </c>
      <c r="I261" s="118" t="s">
        <v>271</v>
      </c>
      <c r="J261" s="118" t="s">
        <v>271</v>
      </c>
      <c r="K261" s="118" t="s">
        <v>271</v>
      </c>
      <c r="L261" s="118" t="s">
        <v>271</v>
      </c>
      <c r="M261" s="118" t="s">
        <v>271</v>
      </c>
      <c r="N261" s="118" t="s">
        <v>271</v>
      </c>
      <c r="O261" s="118" t="s">
        <v>271</v>
      </c>
      <c r="P261" s="118" t="s">
        <v>271</v>
      </c>
      <c r="Q261" s="118" t="s">
        <v>271</v>
      </c>
      <c r="R261" s="118" t="s">
        <v>271</v>
      </c>
      <c r="S261" s="118" t="s">
        <v>271</v>
      </c>
      <c r="T261" s="118" t="s">
        <v>271</v>
      </c>
      <c r="U261" s="118" t="s">
        <v>271</v>
      </c>
      <c r="V261" s="118" t="s">
        <v>271</v>
      </c>
      <c r="W261" s="129"/>
      <c r="X261" s="118"/>
      <c r="Y261" s="118" t="s">
        <v>271</v>
      </c>
      <c r="Z261" s="118" t="s">
        <v>271</v>
      </c>
      <c r="AA261" s="118" t="s">
        <v>271</v>
      </c>
      <c r="AB261" s="118" t="s">
        <v>271</v>
      </c>
      <c r="AC261" s="118" t="s">
        <v>271</v>
      </c>
    </row>
    <row r="262" spans="2:29" x14ac:dyDescent="0.25">
      <c r="B262" s="140" t="s">
        <v>157</v>
      </c>
      <c r="C262" s="141"/>
      <c r="D262" s="141"/>
      <c r="E262" s="141"/>
      <c r="F262" s="141"/>
      <c r="G262" s="142">
        <f t="shared" ref="G262:M262" si="119">+SUM(G263:G267)</f>
        <v>58156.17</v>
      </c>
      <c r="H262" s="142">
        <f t="shared" si="119"/>
        <v>64040.52</v>
      </c>
      <c r="I262" s="142">
        <f t="shared" si="119"/>
        <v>64494.2</v>
      </c>
      <c r="J262" s="142">
        <f t="shared" si="119"/>
        <v>79491</v>
      </c>
      <c r="K262" s="142">
        <f t="shared" si="119"/>
        <v>76309.624999999985</v>
      </c>
      <c r="L262" s="142">
        <f t="shared" si="119"/>
        <v>79093.507500000007</v>
      </c>
      <c r="M262" s="142">
        <f t="shared" si="119"/>
        <v>61193.049750000006</v>
      </c>
      <c r="N262" s="142">
        <f>+SUM(N263:N267)</f>
        <v>44047.566999999995</v>
      </c>
      <c r="O262" s="142">
        <f>+SUM(O263:O267)</f>
        <v>61776.900333333338</v>
      </c>
      <c r="P262" s="142">
        <f t="shared" ref="P262:AC262" si="120">+SUM(P263:P267)</f>
        <v>61776.900333333338</v>
      </c>
      <c r="Q262" s="142">
        <f t="shared" si="120"/>
        <v>61776.900333333338</v>
      </c>
      <c r="R262" s="142">
        <f t="shared" si="120"/>
        <v>61776.900333333338</v>
      </c>
      <c r="S262" s="142">
        <f t="shared" si="120"/>
        <v>61776.900333333338</v>
      </c>
      <c r="T262" s="142">
        <f t="shared" si="120"/>
        <v>61776.900333333338</v>
      </c>
      <c r="U262" s="142">
        <f t="shared" si="120"/>
        <v>61776.900333333338</v>
      </c>
      <c r="V262" s="142">
        <f t="shared" si="120"/>
        <v>61776.900333333338</v>
      </c>
      <c r="W262" s="129">
        <f t="shared" si="93"/>
        <v>0</v>
      </c>
      <c r="X262" s="142"/>
      <c r="Y262" s="142">
        <f t="shared" si="120"/>
        <v>61776.900333333338</v>
      </c>
      <c r="Z262" s="142">
        <f t="shared" si="120"/>
        <v>61776.900333333338</v>
      </c>
      <c r="AA262" s="142">
        <f t="shared" si="120"/>
        <v>61776.900333333338</v>
      </c>
      <c r="AB262" s="142">
        <f t="shared" si="120"/>
        <v>61776.900333333338</v>
      </c>
      <c r="AC262" s="142">
        <f t="shared" si="120"/>
        <v>61776.900333333338</v>
      </c>
    </row>
    <row r="263" spans="2:29" x14ac:dyDescent="0.25">
      <c r="B263" s="133" t="s">
        <v>272</v>
      </c>
      <c r="C263" s="133"/>
      <c r="D263" s="133"/>
      <c r="E263" s="133"/>
      <c r="F263" s="133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  <c r="W263" s="129">
        <f t="shared" si="93"/>
        <v>0</v>
      </c>
      <c r="X263" s="134"/>
      <c r="Y263" s="134"/>
      <c r="Z263" s="134"/>
      <c r="AA263" s="134"/>
      <c r="AB263" s="134"/>
      <c r="AC263" s="134"/>
    </row>
    <row r="264" spans="2:29" x14ac:dyDescent="0.25">
      <c r="B264" s="135" t="s">
        <v>273</v>
      </c>
      <c r="C264" s="165"/>
      <c r="D264" s="165"/>
      <c r="E264" s="135"/>
      <c r="F264" s="135"/>
      <c r="G264" s="129">
        <v>58156.17</v>
      </c>
      <c r="H264" s="129">
        <v>64040.52</v>
      </c>
      <c r="I264" s="129">
        <v>64494.2</v>
      </c>
      <c r="J264" s="129">
        <v>79491</v>
      </c>
      <c r="K264" s="129">
        <v>65694</v>
      </c>
      <c r="L264" s="129">
        <v>62146</v>
      </c>
      <c r="M264" s="129">
        <v>50538</v>
      </c>
      <c r="N264" s="129">
        <v>29748</v>
      </c>
      <c r="O264" s="129">
        <f t="shared" ref="O264" si="121">+AVERAGE(L264:N264)</f>
        <v>47477.333333333336</v>
      </c>
      <c r="P264" s="129">
        <f t="shared" ref="P264:AC265" si="122">+O264</f>
        <v>47477.333333333336</v>
      </c>
      <c r="Q264" s="129">
        <f t="shared" si="122"/>
        <v>47477.333333333336</v>
      </c>
      <c r="R264" s="129">
        <f t="shared" si="122"/>
        <v>47477.333333333336</v>
      </c>
      <c r="S264" s="129">
        <f t="shared" si="122"/>
        <v>47477.333333333336</v>
      </c>
      <c r="T264" s="129">
        <f t="shared" si="122"/>
        <v>47477.333333333336</v>
      </c>
      <c r="U264" s="129">
        <f t="shared" si="122"/>
        <v>47477.333333333336</v>
      </c>
      <c r="V264" s="129">
        <f>+U264</f>
        <v>47477.333333333336</v>
      </c>
      <c r="W264" s="129">
        <f t="shared" si="93"/>
        <v>0</v>
      </c>
      <c r="X264" s="129"/>
      <c r="Y264" s="129">
        <f>+V264</f>
        <v>47477.333333333336</v>
      </c>
      <c r="Z264" s="129">
        <f t="shared" si="122"/>
        <v>47477.333333333336</v>
      </c>
      <c r="AA264" s="129">
        <f t="shared" si="122"/>
        <v>47477.333333333336</v>
      </c>
      <c r="AB264" s="129">
        <f t="shared" si="122"/>
        <v>47477.333333333336</v>
      </c>
      <c r="AC264" s="129">
        <f t="shared" si="122"/>
        <v>47477.333333333336</v>
      </c>
    </row>
    <row r="265" spans="2:29" x14ac:dyDescent="0.25">
      <c r="B265" s="135" t="s">
        <v>43</v>
      </c>
      <c r="C265" s="165"/>
      <c r="D265" s="165"/>
      <c r="E265" s="135"/>
      <c r="F265" s="135"/>
      <c r="G265" s="129"/>
      <c r="H265" s="129"/>
      <c r="I265" s="129"/>
      <c r="J265" s="129"/>
      <c r="K265" s="129"/>
      <c r="L265" s="129"/>
      <c r="M265" s="129"/>
      <c r="N265" s="129">
        <v>3137</v>
      </c>
      <c r="O265" s="129">
        <f>+N265</f>
        <v>3137</v>
      </c>
      <c r="P265" s="129">
        <f t="shared" si="122"/>
        <v>3137</v>
      </c>
      <c r="Q265" s="129">
        <f t="shared" si="122"/>
        <v>3137</v>
      </c>
      <c r="R265" s="129">
        <f t="shared" si="122"/>
        <v>3137</v>
      </c>
      <c r="S265" s="129">
        <f t="shared" si="122"/>
        <v>3137</v>
      </c>
      <c r="T265" s="129">
        <f t="shared" si="122"/>
        <v>3137</v>
      </c>
      <c r="U265" s="129">
        <f t="shared" si="122"/>
        <v>3137</v>
      </c>
      <c r="V265" s="129">
        <f>+U265</f>
        <v>3137</v>
      </c>
      <c r="W265" s="129">
        <f t="shared" si="93"/>
        <v>0</v>
      </c>
      <c r="X265" s="129"/>
      <c r="Y265" s="129">
        <f>+V265</f>
        <v>3137</v>
      </c>
      <c r="Z265" s="129">
        <f t="shared" si="122"/>
        <v>3137</v>
      </c>
      <c r="AA265" s="129">
        <f t="shared" si="122"/>
        <v>3137</v>
      </c>
      <c r="AB265" s="129">
        <f t="shared" si="122"/>
        <v>3137</v>
      </c>
      <c r="AC265" s="129">
        <f t="shared" si="122"/>
        <v>3137</v>
      </c>
    </row>
    <row r="266" spans="2:29" x14ac:dyDescent="0.25">
      <c r="B266" s="133" t="s">
        <v>125</v>
      </c>
      <c r="C266" s="133"/>
      <c r="D266" s="133"/>
      <c r="E266" s="133"/>
      <c r="F266" s="133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  <c r="W266" s="129">
        <f t="shared" si="93"/>
        <v>0</v>
      </c>
      <c r="X266" s="134"/>
      <c r="Y266" s="134"/>
      <c r="Z266" s="134"/>
      <c r="AA266" s="134"/>
      <c r="AB266" s="134"/>
      <c r="AC266" s="134"/>
    </row>
    <row r="267" spans="2:29" x14ac:dyDescent="0.25">
      <c r="B267" s="135" t="s">
        <v>44</v>
      </c>
      <c r="C267" s="135"/>
      <c r="D267" s="135"/>
      <c r="E267" s="135"/>
      <c r="F267" s="135"/>
      <c r="G267" s="135"/>
      <c r="H267" s="135"/>
      <c r="I267" s="135"/>
      <c r="J267" s="135"/>
      <c r="K267" s="129">
        <v>10615.624999999991</v>
      </c>
      <c r="L267" s="129">
        <v>16947.507500000011</v>
      </c>
      <c r="M267" s="129">
        <v>10655.049750000002</v>
      </c>
      <c r="N267" s="129">
        <v>11162.566999999999</v>
      </c>
      <c r="O267" s="129">
        <f>+N267</f>
        <v>11162.566999999999</v>
      </c>
      <c r="P267" s="129">
        <f>+O267</f>
        <v>11162.566999999999</v>
      </c>
      <c r="Q267" s="129">
        <f t="shared" ref="Q267:AC267" si="123">+P267</f>
        <v>11162.566999999999</v>
      </c>
      <c r="R267" s="129">
        <f t="shared" si="123"/>
        <v>11162.566999999999</v>
      </c>
      <c r="S267" s="129">
        <f t="shared" si="123"/>
        <v>11162.566999999999</v>
      </c>
      <c r="T267" s="129">
        <f t="shared" si="123"/>
        <v>11162.566999999999</v>
      </c>
      <c r="U267" s="129">
        <f t="shared" si="123"/>
        <v>11162.566999999999</v>
      </c>
      <c r="V267" s="129">
        <f>+U267</f>
        <v>11162.566999999999</v>
      </c>
      <c r="W267" s="129">
        <f t="shared" si="93"/>
        <v>0</v>
      </c>
      <c r="X267" s="129"/>
      <c r="Y267" s="129">
        <f>+V267</f>
        <v>11162.566999999999</v>
      </c>
      <c r="Z267" s="129">
        <f t="shared" si="123"/>
        <v>11162.566999999999</v>
      </c>
      <c r="AA267" s="129">
        <f t="shared" si="123"/>
        <v>11162.566999999999</v>
      </c>
      <c r="AB267" s="129">
        <f t="shared" si="123"/>
        <v>11162.566999999999</v>
      </c>
      <c r="AC267" s="129">
        <f t="shared" si="123"/>
        <v>11162.566999999999</v>
      </c>
    </row>
    <row r="268" spans="2:29" x14ac:dyDescent="0.25">
      <c r="C268" s="135"/>
      <c r="D268" s="135"/>
      <c r="W268" s="129">
        <f t="shared" si="93"/>
        <v>0</v>
      </c>
    </row>
    <row r="269" spans="2:29" ht="30" x14ac:dyDescent="0.25">
      <c r="B269" s="100" t="s">
        <v>127</v>
      </c>
      <c r="C269" s="115" t="s">
        <v>104</v>
      </c>
      <c r="D269" s="116" t="s">
        <v>105</v>
      </c>
      <c r="E269" s="117" t="s">
        <v>106</v>
      </c>
      <c r="F269" s="100"/>
      <c r="G269" s="118" t="s">
        <v>271</v>
      </c>
      <c r="H269" s="118" t="s">
        <v>271</v>
      </c>
      <c r="I269" s="118" t="s">
        <v>271</v>
      </c>
      <c r="J269" s="118" t="s">
        <v>271</v>
      </c>
      <c r="K269" s="118" t="s">
        <v>271</v>
      </c>
      <c r="L269" s="118" t="s">
        <v>271</v>
      </c>
      <c r="M269" s="118" t="s">
        <v>271</v>
      </c>
      <c r="N269" s="118" t="s">
        <v>271</v>
      </c>
      <c r="O269" s="118"/>
      <c r="P269" s="118"/>
      <c r="Q269" s="118"/>
      <c r="R269" s="118"/>
      <c r="S269" s="118"/>
      <c r="T269" s="118"/>
      <c r="U269" s="118"/>
      <c r="V269" s="118"/>
      <c r="W269" s="129">
        <f t="shared" si="93"/>
        <v>0</v>
      </c>
      <c r="X269" s="118"/>
      <c r="Y269" s="118"/>
      <c r="Z269" s="118"/>
      <c r="AA269" s="118"/>
      <c r="AB269" s="118"/>
      <c r="AC269" s="118"/>
    </row>
    <row r="270" spans="2:29" x14ac:dyDescent="0.25">
      <c r="B270" s="140" t="s">
        <v>139</v>
      </c>
      <c r="C270" s="141"/>
      <c r="D270" s="141"/>
      <c r="E270" s="141"/>
      <c r="F270" s="141"/>
      <c r="G270" s="142">
        <f t="shared" ref="G270:M270" si="124">+SUM(G271:G273)</f>
        <v>0</v>
      </c>
      <c r="H270" s="142">
        <f t="shared" si="124"/>
        <v>0</v>
      </c>
      <c r="I270" s="142">
        <f t="shared" si="124"/>
        <v>0</v>
      </c>
      <c r="J270" s="142">
        <f t="shared" si="124"/>
        <v>36.528500000000001</v>
      </c>
      <c r="K270" s="142">
        <f t="shared" si="124"/>
        <v>8157.7569999999996</v>
      </c>
      <c r="L270" s="142">
        <f t="shared" si="124"/>
        <v>11450.126</v>
      </c>
      <c r="M270" s="142">
        <f t="shared" si="124"/>
        <v>34911.444000000003</v>
      </c>
      <c r="N270" s="142">
        <f>+SUM(N271:N273)</f>
        <v>60383.278999999995</v>
      </c>
      <c r="O270" s="142">
        <f t="shared" ref="O270:AC270" si="125">+SUM(O271:O273)</f>
        <v>86072.578999999998</v>
      </c>
      <c r="P270" s="142">
        <f t="shared" si="125"/>
        <v>86072.578999999998</v>
      </c>
      <c r="Q270" s="142">
        <f t="shared" si="125"/>
        <v>86072.578999999998</v>
      </c>
      <c r="R270" s="142">
        <f t="shared" si="125"/>
        <v>86072.578999999998</v>
      </c>
      <c r="S270" s="142">
        <f t="shared" si="125"/>
        <v>86072.578999999998</v>
      </c>
      <c r="T270" s="142">
        <f t="shared" si="125"/>
        <v>86072.578999999998</v>
      </c>
      <c r="U270" s="142">
        <f t="shared" si="125"/>
        <v>86072.578999999998</v>
      </c>
      <c r="V270" s="142">
        <f t="shared" si="125"/>
        <v>86072.578999999998</v>
      </c>
      <c r="W270" s="129">
        <f t="shared" si="93"/>
        <v>0</v>
      </c>
      <c r="X270" s="142"/>
      <c r="Y270" s="142">
        <f t="shared" si="125"/>
        <v>86072.578999999998</v>
      </c>
      <c r="Z270" s="142">
        <f t="shared" si="125"/>
        <v>86072.578999999998</v>
      </c>
      <c r="AA270" s="142">
        <f t="shared" si="125"/>
        <v>86072.578999999998</v>
      </c>
      <c r="AB270" s="142">
        <f t="shared" si="125"/>
        <v>86072.578999999998</v>
      </c>
      <c r="AC270" s="142">
        <f t="shared" si="125"/>
        <v>86072.578999999998</v>
      </c>
    </row>
    <row r="271" spans="2:29" x14ac:dyDescent="0.25">
      <c r="B271" s="133" t="s">
        <v>274</v>
      </c>
      <c r="C271" s="133"/>
      <c r="D271" s="133"/>
      <c r="E271" s="133"/>
      <c r="F271" s="133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29">
        <f t="shared" si="93"/>
        <v>0</v>
      </c>
      <c r="X271" s="134"/>
      <c r="Y271" s="134"/>
      <c r="Z271" s="134"/>
      <c r="AA271" s="134"/>
      <c r="AB271" s="134"/>
      <c r="AC271" s="134"/>
    </row>
    <row r="272" spans="2:29" x14ac:dyDescent="0.25">
      <c r="B272" s="135" t="s">
        <v>275</v>
      </c>
      <c r="C272" s="165"/>
      <c r="D272" s="165"/>
      <c r="E272" s="135"/>
      <c r="F272" s="135"/>
      <c r="G272" s="135"/>
      <c r="H272" s="135"/>
      <c r="I272" s="135"/>
      <c r="J272" s="129">
        <v>36.528500000000001</v>
      </c>
      <c r="K272" s="129">
        <v>8157.7569999999996</v>
      </c>
      <c r="L272" s="129">
        <v>11450.126</v>
      </c>
      <c r="M272" s="129">
        <v>13207.373</v>
      </c>
      <c r="N272" s="129">
        <v>12488.579</v>
      </c>
      <c r="O272" s="129">
        <f>+N272</f>
        <v>12488.579</v>
      </c>
      <c r="P272" s="129">
        <f>+O272</f>
        <v>12488.579</v>
      </c>
      <c r="Q272" s="129">
        <f t="shared" ref="Q272:AC273" si="126">+P272</f>
        <v>12488.579</v>
      </c>
      <c r="R272" s="129">
        <f t="shared" si="126"/>
        <v>12488.579</v>
      </c>
      <c r="S272" s="129">
        <f t="shared" si="126"/>
        <v>12488.579</v>
      </c>
      <c r="T272" s="129">
        <f t="shared" si="126"/>
        <v>12488.579</v>
      </c>
      <c r="U272" s="129">
        <f t="shared" si="126"/>
        <v>12488.579</v>
      </c>
      <c r="V272" s="129">
        <f>+U272</f>
        <v>12488.579</v>
      </c>
      <c r="W272" s="129">
        <f t="shared" si="93"/>
        <v>0</v>
      </c>
      <c r="X272" s="129"/>
      <c r="Y272" s="129">
        <f>+V272</f>
        <v>12488.579</v>
      </c>
      <c r="Z272" s="129">
        <f t="shared" si="126"/>
        <v>12488.579</v>
      </c>
      <c r="AA272" s="129">
        <f t="shared" si="126"/>
        <v>12488.579</v>
      </c>
      <c r="AB272" s="129">
        <f t="shared" si="126"/>
        <v>12488.579</v>
      </c>
      <c r="AC272" s="129">
        <f t="shared" si="126"/>
        <v>12488.579</v>
      </c>
    </row>
    <row r="273" spans="2:29" x14ac:dyDescent="0.25">
      <c r="B273" s="135" t="s">
        <v>276</v>
      </c>
      <c r="C273" s="166">
        <v>2016</v>
      </c>
      <c r="D273" s="127">
        <v>24</v>
      </c>
      <c r="E273" s="167">
        <v>0.35</v>
      </c>
      <c r="F273" s="135"/>
      <c r="G273" s="129"/>
      <c r="H273" s="129"/>
      <c r="I273" s="129"/>
      <c r="J273" s="129"/>
      <c r="K273" s="129"/>
      <c r="L273" s="129"/>
      <c r="M273" s="129">
        <v>21704.071000000004</v>
      </c>
      <c r="N273" s="129">
        <v>47894.7</v>
      </c>
      <c r="O273" s="129">
        <f>+D273*8760*E273</f>
        <v>73584</v>
      </c>
      <c r="P273" s="129">
        <f>+O273</f>
        <v>73584</v>
      </c>
      <c r="Q273" s="129">
        <f t="shared" si="126"/>
        <v>73584</v>
      </c>
      <c r="R273" s="129">
        <f t="shared" si="126"/>
        <v>73584</v>
      </c>
      <c r="S273" s="129">
        <f t="shared" si="126"/>
        <v>73584</v>
      </c>
      <c r="T273" s="129">
        <f t="shared" si="126"/>
        <v>73584</v>
      </c>
      <c r="U273" s="129">
        <f t="shared" si="126"/>
        <v>73584</v>
      </c>
      <c r="V273" s="129">
        <f>+U273</f>
        <v>73584</v>
      </c>
      <c r="W273" s="129">
        <f t="shared" si="93"/>
        <v>0</v>
      </c>
      <c r="X273" s="129"/>
      <c r="Y273" s="129">
        <f>+V273</f>
        <v>73584</v>
      </c>
      <c r="Z273" s="129">
        <f t="shared" si="126"/>
        <v>73584</v>
      </c>
      <c r="AA273" s="129">
        <f t="shared" si="126"/>
        <v>73584</v>
      </c>
      <c r="AB273" s="129">
        <f t="shared" si="126"/>
        <v>73584</v>
      </c>
      <c r="AC273" s="129">
        <f t="shared" si="126"/>
        <v>73584</v>
      </c>
    </row>
  </sheetData>
  <conditionalFormatting sqref="F119:F18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0F284-FE1B-4C1D-A4C5-AC87C10809F2}">
  <dimension ref="D2:F12"/>
  <sheetViews>
    <sheetView workbookViewId="0">
      <selection activeCell="I11" sqref="I11"/>
    </sheetView>
  </sheetViews>
  <sheetFormatPr baseColWidth="10" defaultRowHeight="25.5" x14ac:dyDescent="0.35"/>
  <cols>
    <col min="1" max="3" width="11.42578125" style="242"/>
    <col min="4" max="4" width="22.140625" style="242" customWidth="1"/>
    <col min="5" max="5" width="31.85546875" style="242" customWidth="1"/>
    <col min="6" max="16384" width="11.42578125" style="242"/>
  </cols>
  <sheetData>
    <row r="2" spans="4:6" x14ac:dyDescent="0.35">
      <c r="E2" s="242">
        <v>2025</v>
      </c>
    </row>
    <row r="3" spans="4:6" x14ac:dyDescent="0.35">
      <c r="D3" s="242" t="s">
        <v>403</v>
      </c>
      <c r="E3" s="243">
        <f>Scenario_Current_Demand!V12</f>
        <v>15617618.789583329</v>
      </c>
    </row>
    <row r="5" spans="4:6" x14ac:dyDescent="0.35">
      <c r="D5" s="242" t="s">
        <v>404</v>
      </c>
      <c r="E5" s="243">
        <f>Scenario_Current_Demand!V45+Scenario_Current_Demand!V190</f>
        <v>5348667.1156587573</v>
      </c>
    </row>
    <row r="6" spans="4:6" x14ac:dyDescent="0.35">
      <c r="D6" s="242" t="s">
        <v>305</v>
      </c>
      <c r="E6" s="243">
        <f>+Scenario_Current_Demand!V90</f>
        <v>346896</v>
      </c>
    </row>
    <row r="7" spans="4:6" x14ac:dyDescent="0.35">
      <c r="D7" s="242" t="s">
        <v>286</v>
      </c>
      <c r="E7" s="243">
        <f>+Scenario_Current_Demand!V72+Scenario_Current_Demand!V270</f>
        <v>555170.57900000003</v>
      </c>
    </row>
    <row r="8" spans="4:6" x14ac:dyDescent="0.35">
      <c r="D8" s="242" t="s">
        <v>288</v>
      </c>
      <c r="E8" s="243">
        <f>+Scenario_Current_Demand!V107</f>
        <v>37230</v>
      </c>
    </row>
    <row r="9" spans="4:6" ht="26.25" thickBot="1" x14ac:dyDescent="0.4">
      <c r="D9" s="248" t="s">
        <v>42</v>
      </c>
      <c r="E9" s="249">
        <f>+Scenario_Current_Demand!V262</f>
        <v>61776.900333333338</v>
      </c>
    </row>
    <row r="10" spans="4:6" x14ac:dyDescent="0.35">
      <c r="D10" s="242" t="s">
        <v>405</v>
      </c>
      <c r="E10" s="244">
        <f>SUM(E5:E9)</f>
        <v>6349740.5949920909</v>
      </c>
      <c r="F10" s="245">
        <f>E10/E3</f>
        <v>0.40657546329836491</v>
      </c>
    </row>
    <row r="12" spans="4:6" ht="26.25" x14ac:dyDescent="0.4">
      <c r="D12" s="246" t="s">
        <v>406</v>
      </c>
      <c r="E12" s="247">
        <f>E3-E10</f>
        <v>9267878.1945912391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"/>
  <sheetViews>
    <sheetView workbookViewId="0">
      <selection activeCell="D8" sqref="D8"/>
    </sheetView>
  </sheetViews>
  <sheetFormatPr baseColWidth="10" defaultRowHeight="15" x14ac:dyDescent="0.25"/>
  <cols>
    <col min="2" max="2" width="42.5703125" style="93" customWidth="1"/>
    <col min="3" max="3" width="13.85546875" style="93" customWidth="1"/>
    <col min="4" max="4" width="10.5703125" style="93" customWidth="1"/>
    <col min="5" max="5" width="14.28515625" style="93" bestFit="1" customWidth="1"/>
    <col min="6" max="6" width="14.28515625" style="93" customWidth="1"/>
  </cols>
  <sheetData>
    <row r="2" spans="2:6" x14ac:dyDescent="0.25">
      <c r="B2" s="109"/>
      <c r="C2" s="109"/>
      <c r="D2" s="109"/>
      <c r="E2" s="109"/>
      <c r="F2" s="109"/>
    </row>
    <row r="3" spans="2:6" ht="30" x14ac:dyDescent="0.25">
      <c r="B3" s="100" t="s">
        <v>127</v>
      </c>
      <c r="C3" s="115" t="s">
        <v>104</v>
      </c>
      <c r="D3" s="116" t="s">
        <v>105</v>
      </c>
      <c r="E3" s="117" t="s">
        <v>106</v>
      </c>
      <c r="F3" s="117"/>
    </row>
    <row r="4" spans="2:6" x14ac:dyDescent="0.25">
      <c r="B4" s="131" t="s">
        <v>128</v>
      </c>
      <c r="C4" s="131"/>
      <c r="D4" s="131"/>
      <c r="E4" s="131"/>
      <c r="F4" s="131"/>
    </row>
    <row r="5" spans="2:6" x14ac:dyDescent="0.25">
      <c r="B5" s="133" t="s">
        <v>136</v>
      </c>
      <c r="C5" s="133"/>
      <c r="D5" s="133"/>
      <c r="E5" s="133"/>
      <c r="F5" s="133"/>
    </row>
    <row r="6" spans="2:6" x14ac:dyDescent="0.25">
      <c r="B6" s="135" t="s">
        <v>392</v>
      </c>
      <c r="C6" s="136">
        <v>2029</v>
      </c>
      <c r="D6" s="136">
        <v>250</v>
      </c>
      <c r="E6" s="136">
        <v>0.5</v>
      </c>
      <c r="F6" s="136"/>
    </row>
    <row r="7" spans="2:6" x14ac:dyDescent="0.25">
      <c r="B7" s="133" t="s">
        <v>137</v>
      </c>
      <c r="C7" s="133"/>
      <c r="D7" s="133"/>
      <c r="E7" s="133"/>
      <c r="F7" s="133"/>
    </row>
    <row r="8" spans="2:6" x14ac:dyDescent="0.25">
      <c r="B8" s="135" t="s">
        <v>393</v>
      </c>
      <c r="C8" s="136">
        <v>2030</v>
      </c>
      <c r="D8" s="136">
        <v>90</v>
      </c>
      <c r="E8" s="136">
        <v>0.5</v>
      </c>
      <c r="F8" s="136"/>
    </row>
    <row r="9" spans="2:6" x14ac:dyDescent="0.25">
      <c r="B9" s="137"/>
      <c r="C9" s="138"/>
      <c r="D9" s="138"/>
      <c r="E9" s="138"/>
      <c r="F9" s="138"/>
    </row>
    <row r="10" spans="2:6" x14ac:dyDescent="0.25">
      <c r="B10" s="109"/>
      <c r="C10" s="109"/>
      <c r="D10" s="109"/>
      <c r="E10" s="109"/>
      <c r="F10" s="10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67"/>
  <sheetViews>
    <sheetView showGridLines="0" topLeftCell="A4" zoomScale="140" zoomScaleNormal="140" workbookViewId="0">
      <selection activeCell="D5" sqref="D5"/>
    </sheetView>
  </sheetViews>
  <sheetFormatPr baseColWidth="10" defaultColWidth="11.5703125" defaultRowHeight="15" x14ac:dyDescent="0.25"/>
  <cols>
    <col min="1" max="1" width="11.5703125" style="47"/>
    <col min="2" max="2" width="3" style="47" bestFit="1" customWidth="1"/>
    <col min="3" max="3" width="18.85546875" style="47" bestFit="1" customWidth="1"/>
    <col min="4" max="4" width="11.5703125" style="47"/>
    <col min="5" max="6" width="11.5703125" style="48"/>
    <col min="7" max="16384" width="11.5703125" style="47"/>
  </cols>
  <sheetData>
    <row r="2" spans="3:7" ht="15.75" thickBot="1" x14ac:dyDescent="0.3"/>
    <row r="3" spans="3:7" ht="15.75" thickBot="1" x14ac:dyDescent="0.3">
      <c r="C3" s="168" t="s">
        <v>277</v>
      </c>
      <c r="D3" s="169"/>
      <c r="E3" s="169"/>
      <c r="F3" s="169"/>
      <c r="G3" s="170"/>
    </row>
    <row r="4" spans="3:7" ht="47.45" customHeight="1" thickBot="1" x14ac:dyDescent="0.3">
      <c r="C4" s="49" t="s">
        <v>278</v>
      </c>
      <c r="D4" s="50" t="s">
        <v>279</v>
      </c>
      <c r="E4" s="50" t="s">
        <v>280</v>
      </c>
      <c r="F4" s="50" t="s">
        <v>281</v>
      </c>
      <c r="G4" s="51" t="s">
        <v>282</v>
      </c>
    </row>
    <row r="5" spans="3:7" x14ac:dyDescent="0.25">
      <c r="C5" s="52" t="s">
        <v>135</v>
      </c>
      <c r="D5" s="53">
        <v>44409</v>
      </c>
      <c r="E5" s="54">
        <v>118.2</v>
      </c>
      <c r="F5" s="55" t="s">
        <v>283</v>
      </c>
      <c r="G5" s="56" t="s">
        <v>284</v>
      </c>
    </row>
    <row r="6" spans="3:7" x14ac:dyDescent="0.25">
      <c r="C6" s="52" t="s">
        <v>285</v>
      </c>
      <c r="D6" s="53">
        <v>44378</v>
      </c>
      <c r="E6" s="54">
        <v>85.8</v>
      </c>
      <c r="F6" s="55" t="s">
        <v>283</v>
      </c>
      <c r="G6" s="56" t="s">
        <v>284</v>
      </c>
    </row>
    <row r="7" spans="3:7" x14ac:dyDescent="0.25">
      <c r="C7" s="52" t="s">
        <v>132</v>
      </c>
      <c r="D7" s="53">
        <v>44348</v>
      </c>
      <c r="E7" s="54">
        <v>198.6</v>
      </c>
      <c r="F7" s="55" t="s">
        <v>283</v>
      </c>
      <c r="G7" s="56" t="s">
        <v>284</v>
      </c>
    </row>
    <row r="8" spans="3:7" x14ac:dyDescent="0.25">
      <c r="C8" s="52" t="s">
        <v>133</v>
      </c>
      <c r="D8" s="53">
        <v>44348</v>
      </c>
      <c r="E8" s="54">
        <v>91.56</v>
      </c>
      <c r="F8" s="55" t="s">
        <v>283</v>
      </c>
      <c r="G8" s="56" t="s">
        <v>284</v>
      </c>
    </row>
    <row r="9" spans="3:7" x14ac:dyDescent="0.25">
      <c r="C9" s="52" t="s">
        <v>144</v>
      </c>
      <c r="D9" s="53">
        <v>44317</v>
      </c>
      <c r="E9" s="54">
        <v>24</v>
      </c>
      <c r="F9" s="55" t="s">
        <v>286</v>
      </c>
      <c r="G9" s="56" t="s">
        <v>284</v>
      </c>
    </row>
    <row r="10" spans="3:7" x14ac:dyDescent="0.25">
      <c r="C10" s="52" t="s">
        <v>141</v>
      </c>
      <c r="D10" s="53">
        <v>44317</v>
      </c>
      <c r="E10" s="54">
        <v>21</v>
      </c>
      <c r="F10" s="55" t="s">
        <v>286</v>
      </c>
      <c r="G10" s="56" t="s">
        <v>284</v>
      </c>
    </row>
    <row r="11" spans="3:7" x14ac:dyDescent="0.25">
      <c r="C11" s="57" t="s">
        <v>287</v>
      </c>
      <c r="D11" s="53">
        <v>44166</v>
      </c>
      <c r="E11" s="54">
        <v>5</v>
      </c>
      <c r="F11" s="55" t="s">
        <v>288</v>
      </c>
      <c r="G11" s="56" t="s">
        <v>284</v>
      </c>
    </row>
    <row r="12" spans="3:7" x14ac:dyDescent="0.25">
      <c r="C12" s="52" t="s">
        <v>289</v>
      </c>
      <c r="D12" s="53">
        <v>43862</v>
      </c>
      <c r="E12" s="54">
        <v>36.72</v>
      </c>
      <c r="F12" s="55" t="s">
        <v>290</v>
      </c>
      <c r="G12" s="56" t="s">
        <v>284</v>
      </c>
    </row>
    <row r="13" spans="3:7" x14ac:dyDescent="0.25">
      <c r="C13" s="52" t="s">
        <v>291</v>
      </c>
      <c r="D13" s="53">
        <v>43862</v>
      </c>
      <c r="E13" s="54">
        <v>40.340000000000003</v>
      </c>
      <c r="F13" s="55" t="s">
        <v>290</v>
      </c>
      <c r="G13" s="56" t="s">
        <v>284</v>
      </c>
    </row>
    <row r="14" spans="3:7" x14ac:dyDescent="0.25">
      <c r="C14" s="52" t="s">
        <v>292</v>
      </c>
      <c r="D14" s="53">
        <v>43800</v>
      </c>
      <c r="E14" s="54">
        <v>136.4</v>
      </c>
      <c r="F14" s="55" t="s">
        <v>290</v>
      </c>
      <c r="G14" s="56" t="s">
        <v>284</v>
      </c>
    </row>
    <row r="15" spans="3:7" x14ac:dyDescent="0.25">
      <c r="C15" s="52" t="s">
        <v>293</v>
      </c>
      <c r="D15" s="53">
        <v>43800</v>
      </c>
      <c r="E15" s="54">
        <v>36.72</v>
      </c>
      <c r="F15" s="55" t="s">
        <v>290</v>
      </c>
      <c r="G15" s="56" t="s">
        <v>284</v>
      </c>
    </row>
    <row r="16" spans="3:7" x14ac:dyDescent="0.25">
      <c r="C16" s="52" t="s">
        <v>294</v>
      </c>
      <c r="D16" s="53">
        <v>43800</v>
      </c>
      <c r="E16" s="54">
        <v>40.340000000000003</v>
      </c>
      <c r="F16" s="55" t="s">
        <v>290</v>
      </c>
      <c r="G16" s="56" t="s">
        <v>284</v>
      </c>
    </row>
    <row r="17" spans="3:7" x14ac:dyDescent="0.25">
      <c r="C17" s="52" t="s">
        <v>295</v>
      </c>
      <c r="D17" s="53">
        <v>43739</v>
      </c>
      <c r="E17" s="54">
        <v>136.4</v>
      </c>
      <c r="F17" s="55" t="s">
        <v>290</v>
      </c>
      <c r="G17" s="56" t="s">
        <v>284</v>
      </c>
    </row>
    <row r="18" spans="3:7" x14ac:dyDescent="0.25">
      <c r="C18" s="52" t="s">
        <v>296</v>
      </c>
      <c r="D18" s="53">
        <v>43678</v>
      </c>
      <c r="E18" s="54">
        <v>136.4</v>
      </c>
      <c r="F18" s="55" t="s">
        <v>290</v>
      </c>
      <c r="G18" s="56" t="s">
        <v>284</v>
      </c>
    </row>
    <row r="19" spans="3:7" x14ac:dyDescent="0.25">
      <c r="C19" s="52" t="s">
        <v>297</v>
      </c>
      <c r="D19" s="53">
        <v>43678</v>
      </c>
      <c r="E19" s="54">
        <v>135.15</v>
      </c>
      <c r="F19" s="55" t="s">
        <v>290</v>
      </c>
      <c r="G19" s="56" t="s">
        <v>284</v>
      </c>
    </row>
    <row r="20" spans="3:7" x14ac:dyDescent="0.25">
      <c r="C20" s="52" t="s">
        <v>298</v>
      </c>
      <c r="D20" s="53">
        <v>43647</v>
      </c>
      <c r="E20" s="54">
        <v>135.15</v>
      </c>
      <c r="F20" s="55" t="s">
        <v>290</v>
      </c>
      <c r="G20" s="56" t="s">
        <v>284</v>
      </c>
    </row>
    <row r="21" spans="3:7" x14ac:dyDescent="0.25">
      <c r="C21" s="57" t="s">
        <v>299</v>
      </c>
      <c r="D21" s="53">
        <v>43586</v>
      </c>
      <c r="E21" s="54">
        <v>4.57</v>
      </c>
      <c r="F21" s="55" t="s">
        <v>157</v>
      </c>
      <c r="G21" s="56" t="s">
        <v>284</v>
      </c>
    </row>
    <row r="22" spans="3:7" x14ac:dyDescent="0.25">
      <c r="C22" s="52" t="s">
        <v>300</v>
      </c>
      <c r="D22" s="53">
        <v>43556</v>
      </c>
      <c r="E22" s="54">
        <v>132.69</v>
      </c>
      <c r="F22" s="55" t="s">
        <v>290</v>
      </c>
      <c r="G22" s="56" t="s">
        <v>284</v>
      </c>
    </row>
    <row r="23" spans="3:7" x14ac:dyDescent="0.25">
      <c r="C23" s="52" t="s">
        <v>301</v>
      </c>
      <c r="D23" s="53">
        <v>43497</v>
      </c>
      <c r="E23" s="54">
        <v>132.69</v>
      </c>
      <c r="F23" s="55" t="s">
        <v>290</v>
      </c>
      <c r="G23" s="56" t="s">
        <v>284</v>
      </c>
    </row>
    <row r="24" spans="3:7" x14ac:dyDescent="0.25">
      <c r="C24" s="52" t="s">
        <v>302</v>
      </c>
      <c r="D24" s="53">
        <v>43497</v>
      </c>
      <c r="E24" s="54">
        <v>69</v>
      </c>
      <c r="F24" s="55" t="s">
        <v>283</v>
      </c>
      <c r="G24" s="56" t="s">
        <v>284</v>
      </c>
    </row>
    <row r="25" spans="3:7" x14ac:dyDescent="0.25">
      <c r="C25" s="52" t="s">
        <v>143</v>
      </c>
      <c r="D25" s="53">
        <v>43952</v>
      </c>
      <c r="E25" s="54">
        <v>14.4</v>
      </c>
      <c r="F25" s="55" t="s">
        <v>286</v>
      </c>
      <c r="G25" s="56" t="s">
        <v>284</v>
      </c>
    </row>
    <row r="26" spans="3:7" x14ac:dyDescent="0.25">
      <c r="C26" s="52" t="s">
        <v>303</v>
      </c>
      <c r="D26" s="53">
        <v>44013</v>
      </c>
      <c r="E26" s="54">
        <v>39.6</v>
      </c>
      <c r="F26" s="55" t="s">
        <v>286</v>
      </c>
      <c r="G26" s="56" t="s">
        <v>284</v>
      </c>
    </row>
    <row r="27" spans="3:7" ht="15.75" thickBot="1" x14ac:dyDescent="0.3">
      <c r="C27" s="58" t="s">
        <v>140</v>
      </c>
      <c r="D27" s="59">
        <v>44044</v>
      </c>
      <c r="E27" s="60">
        <v>54</v>
      </c>
      <c r="F27" s="61" t="s">
        <v>286</v>
      </c>
      <c r="G27" s="56" t="s">
        <v>284</v>
      </c>
    </row>
    <row r="28" spans="3:7" x14ac:dyDescent="0.25">
      <c r="C28" s="62" t="s">
        <v>304</v>
      </c>
      <c r="D28" s="63">
        <v>43009</v>
      </c>
      <c r="E28" s="64">
        <v>5</v>
      </c>
      <c r="F28" s="65" t="s">
        <v>305</v>
      </c>
      <c r="G28" s="66" t="s">
        <v>284</v>
      </c>
    </row>
    <row r="29" spans="3:7" x14ac:dyDescent="0.25">
      <c r="C29" s="67" t="s">
        <v>43</v>
      </c>
      <c r="D29" s="68">
        <v>42917</v>
      </c>
      <c r="E29" s="69">
        <v>5</v>
      </c>
      <c r="F29" s="70" t="s">
        <v>42</v>
      </c>
      <c r="G29" s="66" t="s">
        <v>284</v>
      </c>
    </row>
    <row r="30" spans="3:7" x14ac:dyDescent="0.25">
      <c r="C30" s="67" t="s">
        <v>248</v>
      </c>
      <c r="D30" s="68">
        <v>42979</v>
      </c>
      <c r="E30" s="69">
        <v>120</v>
      </c>
      <c r="F30" s="70" t="s">
        <v>306</v>
      </c>
      <c r="G30" s="66" t="s">
        <v>284</v>
      </c>
    </row>
    <row r="31" spans="3:7" x14ac:dyDescent="0.25">
      <c r="C31" s="71" t="s">
        <v>45</v>
      </c>
      <c r="D31" s="68">
        <v>42614</v>
      </c>
      <c r="E31" s="69">
        <v>12</v>
      </c>
      <c r="F31" s="70" t="s">
        <v>42</v>
      </c>
      <c r="G31" s="66" t="s">
        <v>284</v>
      </c>
    </row>
    <row r="32" spans="3:7" x14ac:dyDescent="0.25">
      <c r="C32" s="67" t="s">
        <v>307</v>
      </c>
      <c r="D32" s="68">
        <v>42583</v>
      </c>
      <c r="E32" s="69">
        <v>24</v>
      </c>
      <c r="F32" s="70" t="s">
        <v>286</v>
      </c>
      <c r="G32" s="66" t="s">
        <v>284</v>
      </c>
    </row>
    <row r="33" spans="3:7" x14ac:dyDescent="0.25">
      <c r="C33" s="67" t="s">
        <v>80</v>
      </c>
      <c r="D33" s="68">
        <v>42248</v>
      </c>
      <c r="E33" s="69">
        <v>40</v>
      </c>
      <c r="F33" s="70" t="s">
        <v>308</v>
      </c>
      <c r="G33" s="66" t="s">
        <v>284</v>
      </c>
    </row>
    <row r="34" spans="3:7" x14ac:dyDescent="0.25">
      <c r="C34" s="67" t="s">
        <v>81</v>
      </c>
      <c r="D34" s="68">
        <v>42248</v>
      </c>
      <c r="E34" s="69">
        <v>40</v>
      </c>
      <c r="F34" s="70" t="s">
        <v>308</v>
      </c>
      <c r="G34" s="66" t="s">
        <v>284</v>
      </c>
    </row>
    <row r="35" spans="3:7" x14ac:dyDescent="0.25">
      <c r="C35" s="67" t="s">
        <v>82</v>
      </c>
      <c r="D35" s="68">
        <v>42248</v>
      </c>
      <c r="E35" s="69">
        <v>40</v>
      </c>
      <c r="F35" s="70" t="s">
        <v>308</v>
      </c>
      <c r="G35" s="66" t="s">
        <v>284</v>
      </c>
    </row>
    <row r="36" spans="3:7" x14ac:dyDescent="0.25">
      <c r="C36" s="67" t="s">
        <v>83</v>
      </c>
      <c r="D36" s="68">
        <v>42248</v>
      </c>
      <c r="E36" s="69">
        <v>40</v>
      </c>
      <c r="F36" s="70" t="s">
        <v>308</v>
      </c>
      <c r="G36" s="66" t="s">
        <v>284</v>
      </c>
    </row>
    <row r="37" spans="3:7" x14ac:dyDescent="0.25">
      <c r="C37" s="67" t="s">
        <v>84</v>
      </c>
      <c r="D37" s="68">
        <v>42248</v>
      </c>
      <c r="E37" s="69">
        <v>40</v>
      </c>
      <c r="F37" s="70" t="s">
        <v>308</v>
      </c>
      <c r="G37" s="66" t="s">
        <v>284</v>
      </c>
    </row>
    <row r="38" spans="3:7" x14ac:dyDescent="0.25">
      <c r="C38" s="67" t="s">
        <v>257</v>
      </c>
      <c r="D38" s="68">
        <v>42217</v>
      </c>
      <c r="E38" s="69">
        <v>7</v>
      </c>
      <c r="F38" s="70" t="s">
        <v>306</v>
      </c>
      <c r="G38" s="66" t="s">
        <v>284</v>
      </c>
    </row>
    <row r="39" spans="3:7" x14ac:dyDescent="0.25">
      <c r="C39" s="71" t="s">
        <v>44</v>
      </c>
      <c r="D39" s="68">
        <v>42156</v>
      </c>
      <c r="E39" s="69">
        <v>6</v>
      </c>
      <c r="F39" s="70" t="s">
        <v>42</v>
      </c>
      <c r="G39" s="66" t="s">
        <v>284</v>
      </c>
    </row>
    <row r="40" spans="3:7" x14ac:dyDescent="0.25">
      <c r="C40" s="67" t="s">
        <v>76</v>
      </c>
      <c r="D40" s="68">
        <v>41883</v>
      </c>
      <c r="E40" s="69">
        <v>40</v>
      </c>
      <c r="F40" s="70" t="s">
        <v>308</v>
      </c>
      <c r="G40" s="66" t="s">
        <v>284</v>
      </c>
    </row>
    <row r="41" spans="3:7" x14ac:dyDescent="0.25">
      <c r="C41" s="67" t="s">
        <v>77</v>
      </c>
      <c r="D41" s="68">
        <v>41883</v>
      </c>
      <c r="E41" s="69">
        <v>40</v>
      </c>
      <c r="F41" s="70" t="s">
        <v>308</v>
      </c>
      <c r="G41" s="66" t="s">
        <v>284</v>
      </c>
    </row>
    <row r="42" spans="3:7" x14ac:dyDescent="0.25">
      <c r="C42" s="67" t="s">
        <v>78</v>
      </c>
      <c r="D42" s="68">
        <v>41883</v>
      </c>
      <c r="E42" s="69">
        <v>40</v>
      </c>
      <c r="F42" s="70" t="s">
        <v>308</v>
      </c>
      <c r="G42" s="66" t="s">
        <v>284</v>
      </c>
    </row>
    <row r="43" spans="3:7" x14ac:dyDescent="0.25">
      <c r="C43" s="67" t="s">
        <v>79</v>
      </c>
      <c r="D43" s="68">
        <v>41883</v>
      </c>
      <c r="E43" s="69">
        <v>40</v>
      </c>
      <c r="F43" s="70" t="s">
        <v>308</v>
      </c>
      <c r="G43" s="66" t="s">
        <v>284</v>
      </c>
    </row>
    <row r="44" spans="3:7" x14ac:dyDescent="0.25">
      <c r="C44" s="67" t="s">
        <v>309</v>
      </c>
      <c r="D44" s="68">
        <v>41640</v>
      </c>
      <c r="E44" s="69">
        <v>3</v>
      </c>
      <c r="F44" s="70" t="s">
        <v>286</v>
      </c>
      <c r="G44" s="66" t="s">
        <v>284</v>
      </c>
    </row>
    <row r="45" spans="3:7" x14ac:dyDescent="0.25">
      <c r="C45" s="67" t="s">
        <v>48</v>
      </c>
      <c r="D45" s="68">
        <v>41609</v>
      </c>
      <c r="E45" s="69">
        <v>50</v>
      </c>
      <c r="F45" s="70" t="s">
        <v>308</v>
      </c>
      <c r="G45" s="66" t="s">
        <v>284</v>
      </c>
    </row>
    <row r="46" spans="3:7" x14ac:dyDescent="0.25">
      <c r="C46" s="67" t="s">
        <v>162</v>
      </c>
      <c r="D46" s="68">
        <v>41334</v>
      </c>
      <c r="E46" s="69">
        <v>32.35</v>
      </c>
      <c r="F46" s="70" t="s">
        <v>308</v>
      </c>
      <c r="G46" s="66" t="s">
        <v>284</v>
      </c>
    </row>
    <row r="47" spans="3:7" ht="15.75" thickBot="1" x14ac:dyDescent="0.3">
      <c r="C47" s="67" t="s">
        <v>310</v>
      </c>
      <c r="D47" s="68">
        <v>41183</v>
      </c>
      <c r="E47" s="69">
        <v>17.5</v>
      </c>
      <c r="F47" s="70" t="s">
        <v>308</v>
      </c>
      <c r="G47" s="66" t="s">
        <v>284</v>
      </c>
    </row>
    <row r="48" spans="3:7" ht="15.75" thickBot="1" x14ac:dyDescent="0.3">
      <c r="C48" s="72" t="s">
        <v>311</v>
      </c>
      <c r="D48" s="73">
        <v>41122</v>
      </c>
      <c r="E48" s="74">
        <v>82</v>
      </c>
      <c r="F48" s="75" t="s">
        <v>308</v>
      </c>
      <c r="G48" s="76" t="s">
        <v>312</v>
      </c>
    </row>
    <row r="49" spans="3:7" x14ac:dyDescent="0.25">
      <c r="C49" s="67" t="s">
        <v>313</v>
      </c>
      <c r="D49" s="68">
        <v>41122</v>
      </c>
      <c r="E49" s="69">
        <v>42</v>
      </c>
      <c r="F49" s="70" t="s">
        <v>308</v>
      </c>
      <c r="G49" s="66" t="s">
        <v>284</v>
      </c>
    </row>
    <row r="50" spans="3:7" x14ac:dyDescent="0.25">
      <c r="C50" s="67" t="s">
        <v>314</v>
      </c>
      <c r="D50" s="68">
        <v>40909</v>
      </c>
      <c r="E50" s="69">
        <v>25</v>
      </c>
      <c r="F50" s="70" t="s">
        <v>308</v>
      </c>
      <c r="G50" s="66" t="s">
        <v>284</v>
      </c>
    </row>
    <row r="51" spans="3:7" x14ac:dyDescent="0.25">
      <c r="C51" s="67" t="s">
        <v>315</v>
      </c>
      <c r="D51" s="68">
        <v>40817</v>
      </c>
      <c r="E51" s="69">
        <v>28</v>
      </c>
      <c r="F51" s="70" t="s">
        <v>308</v>
      </c>
      <c r="G51" s="66" t="s">
        <v>284</v>
      </c>
    </row>
    <row r="52" spans="3:7" x14ac:dyDescent="0.25">
      <c r="C52" s="67" t="s">
        <v>71</v>
      </c>
      <c r="D52" s="68">
        <v>40299</v>
      </c>
      <c r="E52" s="69">
        <v>26.782499999999999</v>
      </c>
      <c r="F52" s="70" t="s">
        <v>308</v>
      </c>
      <c r="G52" s="66" t="s">
        <v>284</v>
      </c>
    </row>
    <row r="53" spans="3:7" x14ac:dyDescent="0.25">
      <c r="C53" s="67" t="s">
        <v>72</v>
      </c>
      <c r="D53" s="68">
        <v>40299</v>
      </c>
      <c r="E53" s="69">
        <v>26.782499999999999</v>
      </c>
      <c r="F53" s="70" t="s">
        <v>308</v>
      </c>
      <c r="G53" s="66" t="s">
        <v>284</v>
      </c>
    </row>
    <row r="54" spans="3:7" x14ac:dyDescent="0.25">
      <c r="C54" s="67" t="s">
        <v>73</v>
      </c>
      <c r="D54" s="68">
        <v>40299</v>
      </c>
      <c r="E54" s="69">
        <v>26.782499999999999</v>
      </c>
      <c r="F54" s="70" t="s">
        <v>308</v>
      </c>
      <c r="G54" s="66" t="s">
        <v>284</v>
      </c>
    </row>
    <row r="55" spans="3:7" x14ac:dyDescent="0.25">
      <c r="C55" s="67" t="s">
        <v>74</v>
      </c>
      <c r="D55" s="68">
        <v>40299</v>
      </c>
      <c r="E55" s="69">
        <v>26.782499999999999</v>
      </c>
      <c r="F55" s="70" t="s">
        <v>308</v>
      </c>
      <c r="G55" s="66" t="s">
        <v>284</v>
      </c>
    </row>
    <row r="56" spans="3:7" x14ac:dyDescent="0.25">
      <c r="C56" s="67" t="s">
        <v>316</v>
      </c>
      <c r="D56" s="68">
        <v>39661</v>
      </c>
      <c r="E56" s="69">
        <v>4.8</v>
      </c>
      <c r="F56" s="70" t="s">
        <v>308</v>
      </c>
      <c r="G56" s="66" t="s">
        <v>284</v>
      </c>
    </row>
    <row r="57" spans="3:7" x14ac:dyDescent="0.25">
      <c r="C57" s="67" t="s">
        <v>317</v>
      </c>
      <c r="D57" s="68">
        <v>39362</v>
      </c>
      <c r="E57" s="69">
        <v>1.8</v>
      </c>
      <c r="F57" s="70" t="s">
        <v>306</v>
      </c>
      <c r="G57" s="66" t="s">
        <v>284</v>
      </c>
    </row>
    <row r="58" spans="3:7" x14ac:dyDescent="0.25">
      <c r="C58" s="67" t="s">
        <v>318</v>
      </c>
      <c r="D58" s="68">
        <v>39356</v>
      </c>
      <c r="E58" s="69">
        <v>16.600000000000001</v>
      </c>
      <c r="F58" s="70" t="s">
        <v>42</v>
      </c>
      <c r="G58" s="66" t="s">
        <v>284</v>
      </c>
    </row>
    <row r="59" spans="3:7" x14ac:dyDescent="0.25">
      <c r="C59" s="67" t="s">
        <v>319</v>
      </c>
      <c r="D59" s="68">
        <v>39209</v>
      </c>
      <c r="E59" s="69">
        <v>60</v>
      </c>
      <c r="F59" s="70" t="s">
        <v>308</v>
      </c>
      <c r="G59" s="66" t="s">
        <v>284</v>
      </c>
    </row>
    <row r="60" spans="3:7" x14ac:dyDescent="0.25">
      <c r="C60" s="67" t="s">
        <v>320</v>
      </c>
      <c r="D60" s="68">
        <v>38930</v>
      </c>
      <c r="E60" s="69">
        <v>6.4</v>
      </c>
      <c r="F60" s="70" t="s">
        <v>308</v>
      </c>
      <c r="G60" s="66" t="s">
        <v>284</v>
      </c>
    </row>
    <row r="61" spans="3:7" ht="15.75" thickBot="1" x14ac:dyDescent="0.3">
      <c r="C61" s="67" t="s">
        <v>321</v>
      </c>
      <c r="D61" s="68">
        <v>38142</v>
      </c>
      <c r="E61" s="69">
        <v>21.3</v>
      </c>
      <c r="F61" s="70" t="s">
        <v>306</v>
      </c>
      <c r="G61" s="66" t="s">
        <v>284</v>
      </c>
    </row>
    <row r="62" spans="3:7" x14ac:dyDescent="0.25">
      <c r="C62" s="77" t="s">
        <v>215</v>
      </c>
      <c r="D62" s="78">
        <v>37408</v>
      </c>
      <c r="E62" s="79">
        <v>38.4</v>
      </c>
      <c r="F62" s="80" t="s">
        <v>306</v>
      </c>
      <c r="G62" s="81" t="s">
        <v>312</v>
      </c>
    </row>
    <row r="63" spans="3:7" ht="15.75" thickBot="1" x14ac:dyDescent="0.3">
      <c r="C63" s="82" t="s">
        <v>267</v>
      </c>
      <c r="D63" s="83">
        <v>37408</v>
      </c>
      <c r="E63" s="84">
        <v>80</v>
      </c>
      <c r="F63" s="85" t="s">
        <v>306</v>
      </c>
      <c r="G63" s="86" t="s">
        <v>312</v>
      </c>
    </row>
    <row r="64" spans="3:7" x14ac:dyDescent="0.25">
      <c r="C64" s="67" t="s">
        <v>322</v>
      </c>
      <c r="D64" s="68">
        <v>37065</v>
      </c>
      <c r="E64" s="69">
        <v>5</v>
      </c>
      <c r="F64" s="70" t="s">
        <v>306</v>
      </c>
      <c r="G64" s="66" t="s">
        <v>284</v>
      </c>
    </row>
    <row r="65" spans="3:7" x14ac:dyDescent="0.25">
      <c r="C65" s="67" t="s">
        <v>323</v>
      </c>
      <c r="D65" s="68">
        <v>37012</v>
      </c>
      <c r="E65" s="69">
        <v>5</v>
      </c>
      <c r="F65" s="70" t="s">
        <v>306</v>
      </c>
      <c r="G65" s="66" t="s">
        <v>284</v>
      </c>
    </row>
    <row r="66" spans="3:7" x14ac:dyDescent="0.25">
      <c r="C66" s="67" t="s">
        <v>324</v>
      </c>
      <c r="D66" s="68">
        <v>36647</v>
      </c>
      <c r="E66" s="69">
        <v>85.88</v>
      </c>
      <c r="F66" s="70" t="s">
        <v>308</v>
      </c>
      <c r="G66" s="66" t="s">
        <v>284</v>
      </c>
    </row>
    <row r="67" spans="3:7" ht="15.75" thickBot="1" x14ac:dyDescent="0.3">
      <c r="C67" s="87" t="s">
        <v>236</v>
      </c>
      <c r="D67" s="88">
        <v>36312</v>
      </c>
      <c r="E67" s="89">
        <v>29</v>
      </c>
      <c r="F67" s="90" t="s">
        <v>306</v>
      </c>
      <c r="G67" s="91" t="s">
        <v>284</v>
      </c>
    </row>
  </sheetData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5"/>
  <sheetViews>
    <sheetView showGridLines="0" topLeftCell="A10" zoomScale="170" zoomScaleNormal="170" zoomScaleSheetLayoutView="100" workbookViewId="0">
      <pane xSplit="1" ySplit="5" topLeftCell="K40" activePane="bottomRight" state="frozen"/>
      <selection activeCell="A10" sqref="A10"/>
      <selection pane="topRight" activeCell="B10" sqref="B10"/>
      <selection pane="bottomLeft" activeCell="A15" sqref="A15"/>
      <selection pane="bottomRight" activeCell="P58" sqref="P58"/>
    </sheetView>
  </sheetViews>
  <sheetFormatPr baseColWidth="10" defaultColWidth="11.42578125" defaultRowHeight="12.75" x14ac:dyDescent="0.2"/>
  <cols>
    <col min="1" max="1" width="11.140625" style="3" customWidth="1"/>
    <col min="2" max="2" width="5.7109375" style="3" customWidth="1"/>
    <col min="3" max="3" width="6.42578125" style="3" customWidth="1"/>
    <col min="4" max="4" width="10.85546875" style="3" customWidth="1"/>
    <col min="5" max="5" width="7" style="3" customWidth="1"/>
    <col min="6" max="6" width="10.140625" style="3" customWidth="1"/>
    <col min="7" max="7" width="11.5703125" style="3" customWidth="1"/>
    <col min="8" max="8" width="7.7109375" style="3" customWidth="1"/>
    <col min="9" max="9" width="10.7109375" style="3" customWidth="1"/>
    <col min="10" max="10" width="8.28515625" style="3" customWidth="1"/>
    <col min="11" max="11" width="7.7109375" style="3" customWidth="1"/>
    <col min="12" max="12" width="8.5703125" style="3" customWidth="1"/>
    <col min="13" max="14" width="10.85546875" style="3" customWidth="1"/>
    <col min="15" max="15" width="13" style="3" customWidth="1"/>
    <col min="16" max="16" width="10.85546875" style="3" customWidth="1"/>
    <col min="17" max="16384" width="11.42578125" style="3"/>
  </cols>
  <sheetData>
    <row r="1" spans="1:16" ht="12.75" customHeight="1" thickBot="1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1"/>
      <c r="K1" s="1"/>
      <c r="L1" s="1"/>
    </row>
    <row r="2" spans="1:16" ht="12.75" customHeight="1" x14ac:dyDescent="0.2">
      <c r="A2" s="4"/>
      <c r="B2" s="4"/>
      <c r="C2" s="5"/>
      <c r="D2" s="5"/>
      <c r="E2" s="6"/>
      <c r="F2" s="6"/>
      <c r="G2" s="6"/>
      <c r="H2" s="5"/>
      <c r="I2" s="5"/>
      <c r="J2" s="5"/>
      <c r="K2" s="5"/>
      <c r="L2" s="5"/>
    </row>
    <row r="3" spans="1:16" ht="12.75" customHeight="1" x14ac:dyDescent="0.2">
      <c r="A3" s="4"/>
      <c r="B3" s="4"/>
      <c r="C3" s="5"/>
      <c r="D3" s="5"/>
      <c r="E3" s="6"/>
      <c r="F3" s="6"/>
      <c r="G3" s="6"/>
      <c r="H3" s="5"/>
      <c r="I3" s="5"/>
      <c r="J3" s="5"/>
      <c r="K3" s="5"/>
      <c r="L3" s="5"/>
    </row>
    <row r="4" spans="1:16" ht="12.75" customHeight="1" x14ac:dyDescent="0.2">
      <c r="A4" s="4"/>
      <c r="B4" s="4"/>
      <c r="C4" s="5"/>
      <c r="D4" s="5"/>
      <c r="E4" s="6"/>
      <c r="F4" s="6"/>
      <c r="G4" s="6"/>
      <c r="H4" s="5"/>
      <c r="I4" s="5"/>
      <c r="J4" s="5"/>
      <c r="K4" s="5"/>
      <c r="L4" s="5"/>
    </row>
    <row r="5" spans="1:16" ht="12.75" customHeight="1" x14ac:dyDescent="0.2">
      <c r="A5" s="177" t="s">
        <v>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</row>
    <row r="6" spans="1:16" ht="12.75" customHeight="1" x14ac:dyDescent="0.2">
      <c r="A6" s="4"/>
      <c r="B6" s="4"/>
      <c r="C6" s="5"/>
      <c r="D6" s="5"/>
      <c r="E6" s="6"/>
      <c r="F6" s="6"/>
      <c r="G6" s="6"/>
      <c r="H6" s="5"/>
      <c r="I6" s="5"/>
      <c r="J6" s="5"/>
      <c r="K6" s="5"/>
      <c r="L6" s="5"/>
    </row>
    <row r="7" spans="1:16" ht="12.75" customHeight="1" x14ac:dyDescent="0.2">
      <c r="A7" s="178" t="s">
        <v>2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6" ht="12.75" customHeight="1" x14ac:dyDescent="0.2">
      <c r="A8" s="178" t="s">
        <v>3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16" ht="12.75" customHeight="1" x14ac:dyDescent="0.2">
      <c r="A9" s="7"/>
      <c r="B9" s="7"/>
      <c r="C9" s="7"/>
      <c r="D9" s="7"/>
      <c r="E9" s="7"/>
      <c r="F9" s="7"/>
      <c r="G9" s="7"/>
      <c r="H9" s="7"/>
      <c r="I9" s="7"/>
      <c r="J9" s="8"/>
      <c r="K9" s="8"/>
      <c r="L9" s="8"/>
      <c r="M9" s="9"/>
    </row>
    <row r="10" spans="1:16" ht="12.75" customHeight="1" x14ac:dyDescent="0.2">
      <c r="A10" s="178" t="s">
        <v>4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9"/>
      <c r="O10" s="3">
        <v>74100</v>
      </c>
      <c r="P10" s="250" t="s">
        <v>407</v>
      </c>
    </row>
    <row r="11" spans="1:16" ht="13.5" customHeight="1" thickBot="1" x14ac:dyDescent="0.25">
      <c r="A11" s="10" t="s">
        <v>5</v>
      </c>
      <c r="B11" s="10"/>
      <c r="C11" s="10"/>
      <c r="D11" s="10"/>
      <c r="E11" s="11"/>
      <c r="F11" s="11"/>
      <c r="G11" s="11"/>
      <c r="H11" s="10"/>
      <c r="I11" s="10"/>
      <c r="J11" s="10"/>
      <c r="K11" s="10"/>
      <c r="L11" s="10"/>
      <c r="M11" s="9"/>
      <c r="O11" s="3">
        <f>O10/1000</f>
        <v>74.099999999999994</v>
      </c>
      <c r="P11" s="250" t="s">
        <v>408</v>
      </c>
    </row>
    <row r="12" spans="1:16" ht="27.6" customHeight="1" x14ac:dyDescent="0.2">
      <c r="A12" s="179" t="s">
        <v>6</v>
      </c>
      <c r="B12" s="180" t="s">
        <v>7</v>
      </c>
      <c r="C12" s="180" t="s">
        <v>8</v>
      </c>
      <c r="D12" s="181" t="s">
        <v>9</v>
      </c>
      <c r="E12" s="181" t="s">
        <v>10</v>
      </c>
      <c r="F12" s="181" t="s">
        <v>11</v>
      </c>
      <c r="G12" s="181" t="s">
        <v>12</v>
      </c>
      <c r="H12" s="173" t="s">
        <v>13</v>
      </c>
      <c r="I12" s="173"/>
      <c r="J12" s="183" t="s">
        <v>14</v>
      </c>
      <c r="K12" s="183"/>
      <c r="L12" s="183"/>
      <c r="M12" s="254" t="s">
        <v>15</v>
      </c>
      <c r="N12" s="174" t="s">
        <v>16</v>
      </c>
      <c r="O12" s="251" t="s">
        <v>17</v>
      </c>
      <c r="P12" s="171" t="s">
        <v>17</v>
      </c>
    </row>
    <row r="13" spans="1:16" ht="12.75" customHeight="1" x14ac:dyDescent="0.2">
      <c r="A13" s="179"/>
      <c r="B13" s="180"/>
      <c r="C13" s="180"/>
      <c r="D13" s="181"/>
      <c r="E13" s="181"/>
      <c r="F13" s="181"/>
      <c r="G13" s="181"/>
      <c r="H13" s="182"/>
      <c r="I13" s="182"/>
      <c r="J13" s="12" t="s">
        <v>18</v>
      </c>
      <c r="K13" s="12">
        <v>0.75</v>
      </c>
      <c r="L13" s="12">
        <v>1</v>
      </c>
      <c r="M13" s="255" t="s">
        <v>19</v>
      </c>
      <c r="N13" s="175"/>
      <c r="O13" s="252"/>
      <c r="P13" s="172"/>
    </row>
    <row r="14" spans="1:16" ht="12.75" customHeight="1" thickBot="1" x14ac:dyDescent="0.25">
      <c r="A14" s="13"/>
      <c r="B14" s="14" t="s">
        <v>20</v>
      </c>
      <c r="C14" s="14" t="s">
        <v>21</v>
      </c>
      <c r="D14" s="14" t="s">
        <v>22</v>
      </c>
      <c r="E14" s="14" t="s">
        <v>20</v>
      </c>
      <c r="F14" s="14" t="s">
        <v>22</v>
      </c>
      <c r="G14" s="14" t="s">
        <v>23</v>
      </c>
      <c r="H14" s="14" t="s">
        <v>24</v>
      </c>
      <c r="I14" s="14" t="s">
        <v>25</v>
      </c>
      <c r="J14" s="14" t="s">
        <v>26</v>
      </c>
      <c r="K14" s="14" t="s">
        <v>26</v>
      </c>
      <c r="L14" s="14" t="s">
        <v>26</v>
      </c>
      <c r="M14" s="256"/>
      <c r="N14" s="176"/>
      <c r="O14" s="253" t="s">
        <v>27</v>
      </c>
      <c r="P14" s="15" t="s">
        <v>28</v>
      </c>
    </row>
    <row r="15" spans="1:16" ht="9" customHeight="1" x14ac:dyDescent="0.2">
      <c r="A15" s="16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9"/>
      <c r="N15" s="20"/>
      <c r="O15" s="18"/>
      <c r="P15" s="21"/>
    </row>
    <row r="16" spans="1:16" x14ac:dyDescent="0.2">
      <c r="A16" s="22" t="s">
        <v>29</v>
      </c>
      <c r="B16" s="23">
        <v>11.95</v>
      </c>
      <c r="C16" s="24">
        <v>26</v>
      </c>
      <c r="D16" s="23">
        <v>18.62</v>
      </c>
      <c r="E16" s="23">
        <v>3.5</v>
      </c>
      <c r="F16" s="23">
        <v>17.970000000000002</v>
      </c>
      <c r="G16" s="25">
        <v>925.6</v>
      </c>
      <c r="H16" s="26">
        <v>1.131</v>
      </c>
      <c r="I16" s="26">
        <v>1.2219101123595506</v>
      </c>
      <c r="J16" s="27">
        <v>16761</v>
      </c>
      <c r="K16" s="27">
        <v>14443</v>
      </c>
      <c r="L16" s="27">
        <v>12977</v>
      </c>
      <c r="M16" s="28">
        <f>3412/L16</f>
        <v>0.26292671649842025</v>
      </c>
      <c r="N16" s="29" t="s">
        <v>30</v>
      </c>
      <c r="O16" s="30">
        <v>56.1</v>
      </c>
      <c r="P16" s="257">
        <f>((O16*3.6)/1000)/M16</f>
        <v>0.76812277842907395</v>
      </c>
    </row>
    <row r="17" spans="1:16" x14ac:dyDescent="0.2">
      <c r="A17" s="22" t="s">
        <v>31</v>
      </c>
      <c r="B17" s="23">
        <v>2.76</v>
      </c>
      <c r="C17" s="24">
        <v>26</v>
      </c>
      <c r="D17" s="23">
        <v>17.62</v>
      </c>
      <c r="E17" s="23">
        <v>3.5</v>
      </c>
      <c r="F17" s="23">
        <v>17</v>
      </c>
      <c r="G17" s="25">
        <v>925.6</v>
      </c>
      <c r="H17" s="26">
        <v>1.131</v>
      </c>
      <c r="I17" s="26">
        <v>1.2219101123595506</v>
      </c>
      <c r="J17" s="27">
        <v>18220</v>
      </c>
      <c r="K17" s="27">
        <v>15214</v>
      </c>
      <c r="L17" s="27">
        <v>13610</v>
      </c>
      <c r="M17" s="28">
        <f t="shared" ref="M17:M70" si="0">3412/L17</f>
        <v>0.25069801616458487</v>
      </c>
      <c r="N17" s="29" t="s">
        <v>30</v>
      </c>
      <c r="O17" s="32">
        <f>+O16</f>
        <v>56.1</v>
      </c>
      <c r="P17" s="257">
        <f t="shared" ref="P17:P26" si="1">((O17*3.6)/1000)/M17</f>
        <v>0.80559073856975383</v>
      </c>
    </row>
    <row r="18" spans="1:16" x14ac:dyDescent="0.2">
      <c r="A18" s="22" t="s">
        <v>32</v>
      </c>
      <c r="B18" s="23">
        <v>1.39</v>
      </c>
      <c r="C18" s="24">
        <v>26</v>
      </c>
      <c r="D18" s="23">
        <v>19.95</v>
      </c>
      <c r="E18" s="23">
        <v>3.5</v>
      </c>
      <c r="F18" s="23">
        <v>19.25</v>
      </c>
      <c r="G18" s="25">
        <v>925.6</v>
      </c>
      <c r="H18" s="26">
        <v>1.131</v>
      </c>
      <c r="I18" s="26">
        <v>1.2219101123595506</v>
      </c>
      <c r="J18" s="27">
        <v>16884</v>
      </c>
      <c r="K18" s="27">
        <v>13887</v>
      </c>
      <c r="L18" s="27">
        <v>12867</v>
      </c>
      <c r="M18" s="28">
        <f t="shared" si="0"/>
        <v>0.26517447734514649</v>
      </c>
      <c r="N18" s="29" t="s">
        <v>30</v>
      </c>
      <c r="O18" s="32">
        <f t="shared" ref="O18:O26" si="2">+O17</f>
        <v>56.1</v>
      </c>
      <c r="P18" s="257">
        <f t="shared" si="1"/>
        <v>0.76161175849941387</v>
      </c>
    </row>
    <row r="19" spans="1:16" x14ac:dyDescent="0.2">
      <c r="A19" s="22" t="s">
        <v>33</v>
      </c>
      <c r="B19" s="23">
        <v>3.42</v>
      </c>
      <c r="C19" s="24">
        <v>26</v>
      </c>
      <c r="D19" s="23">
        <v>20.71</v>
      </c>
      <c r="E19" s="23">
        <v>3.5</v>
      </c>
      <c r="F19" s="23">
        <v>19.990000000000002</v>
      </c>
      <c r="G19" s="25">
        <v>925.6</v>
      </c>
      <c r="H19" s="26">
        <v>1.131</v>
      </c>
      <c r="I19" s="26">
        <v>1.2219101123595506</v>
      </c>
      <c r="J19" s="27">
        <v>16387</v>
      </c>
      <c r="K19" s="27">
        <v>13684</v>
      </c>
      <c r="L19" s="27">
        <v>12598</v>
      </c>
      <c r="M19" s="28">
        <f t="shared" si="0"/>
        <v>0.27083664073662483</v>
      </c>
      <c r="N19" s="29" t="s">
        <v>30</v>
      </c>
      <c r="O19" s="32">
        <f t="shared" si="2"/>
        <v>56.1</v>
      </c>
      <c r="P19" s="257">
        <f t="shared" si="1"/>
        <v>0.74568935521688162</v>
      </c>
    </row>
    <row r="20" spans="1:16" x14ac:dyDescent="0.2">
      <c r="A20" s="22" t="s">
        <v>34</v>
      </c>
      <c r="B20" s="23">
        <v>3.06</v>
      </c>
      <c r="C20" s="24">
        <v>26</v>
      </c>
      <c r="D20" s="23">
        <v>50.84</v>
      </c>
      <c r="E20" s="23">
        <v>3.5</v>
      </c>
      <c r="F20" s="23">
        <v>49.06</v>
      </c>
      <c r="G20" s="25">
        <v>925.6</v>
      </c>
      <c r="H20" s="26">
        <v>1.131</v>
      </c>
      <c r="I20" s="26">
        <v>1.2219101123595506</v>
      </c>
      <c r="J20" s="27">
        <v>16181</v>
      </c>
      <c r="K20" s="27">
        <v>13345</v>
      </c>
      <c r="L20" s="27">
        <v>11934</v>
      </c>
      <c r="M20" s="28">
        <f t="shared" si="0"/>
        <v>0.28590581531758003</v>
      </c>
      <c r="N20" s="29" t="s">
        <v>30</v>
      </c>
      <c r="O20" s="32">
        <f t="shared" si="2"/>
        <v>56.1</v>
      </c>
      <c r="P20" s="257">
        <f t="shared" si="1"/>
        <v>0.70638647127784293</v>
      </c>
    </row>
    <row r="21" spans="1:16" x14ac:dyDescent="0.2">
      <c r="A21" s="22" t="s">
        <v>35</v>
      </c>
      <c r="B21" s="23">
        <v>3.27</v>
      </c>
      <c r="C21" s="24">
        <v>26</v>
      </c>
      <c r="D21" s="23">
        <v>51.85</v>
      </c>
      <c r="E21" s="23">
        <v>3.5</v>
      </c>
      <c r="F21" s="23">
        <v>50.04</v>
      </c>
      <c r="G21" s="25">
        <v>925.6</v>
      </c>
      <c r="H21" s="26">
        <v>1.131</v>
      </c>
      <c r="I21" s="26">
        <v>1.2219101123595506</v>
      </c>
      <c r="J21" s="27">
        <v>16181</v>
      </c>
      <c r="K21" s="27">
        <v>13345</v>
      </c>
      <c r="L21" s="27">
        <v>11934</v>
      </c>
      <c r="M21" s="28">
        <f t="shared" si="0"/>
        <v>0.28590581531758003</v>
      </c>
      <c r="N21" s="29" t="s">
        <v>30</v>
      </c>
      <c r="O21" s="32">
        <f t="shared" si="2"/>
        <v>56.1</v>
      </c>
      <c r="P21" s="257">
        <f t="shared" si="1"/>
        <v>0.70638647127784293</v>
      </c>
    </row>
    <row r="22" spans="1:16" x14ac:dyDescent="0.2">
      <c r="A22" s="22" t="s">
        <v>36</v>
      </c>
      <c r="B22" s="23">
        <v>2.54</v>
      </c>
      <c r="C22" s="24">
        <v>26</v>
      </c>
      <c r="D22" s="23">
        <v>62.22</v>
      </c>
      <c r="E22" s="23">
        <v>3.5</v>
      </c>
      <c r="F22" s="23">
        <v>60.04</v>
      </c>
      <c r="G22" s="25">
        <v>925.6</v>
      </c>
      <c r="H22" s="26">
        <v>1.131</v>
      </c>
      <c r="I22" s="26">
        <v>1.2219101123595506</v>
      </c>
      <c r="J22" s="27">
        <v>13827</v>
      </c>
      <c r="K22" s="27">
        <v>11267</v>
      </c>
      <c r="L22" s="27">
        <v>10242</v>
      </c>
      <c r="M22" s="28">
        <f t="shared" si="0"/>
        <v>0.33313805897285687</v>
      </c>
      <c r="N22" s="29" t="s">
        <v>30</v>
      </c>
      <c r="O22" s="32">
        <f t="shared" si="2"/>
        <v>56.1</v>
      </c>
      <c r="P22" s="257">
        <f t="shared" si="1"/>
        <v>0.60623514654161781</v>
      </c>
    </row>
    <row r="23" spans="1:16" x14ac:dyDescent="0.2">
      <c r="A23" s="22" t="s">
        <v>37</v>
      </c>
      <c r="B23" s="23">
        <v>5.79</v>
      </c>
      <c r="C23" s="24">
        <v>26</v>
      </c>
      <c r="D23" s="23">
        <v>103.96</v>
      </c>
      <c r="E23" s="23">
        <v>3.5</v>
      </c>
      <c r="F23" s="23">
        <v>100.32</v>
      </c>
      <c r="G23" s="25">
        <v>925.6</v>
      </c>
      <c r="H23" s="26">
        <v>1.131</v>
      </c>
      <c r="I23" s="26">
        <v>1.2219101123595506</v>
      </c>
      <c r="J23" s="27">
        <v>7636</v>
      </c>
      <c r="K23" s="27">
        <v>7378</v>
      </c>
      <c r="L23" s="27">
        <v>7218</v>
      </c>
      <c r="M23" s="28">
        <f t="shared" si="0"/>
        <v>0.47270712108617347</v>
      </c>
      <c r="N23" s="29" t="s">
        <v>30</v>
      </c>
      <c r="O23" s="32">
        <f t="shared" si="2"/>
        <v>56.1</v>
      </c>
      <c r="P23" s="257">
        <f t="shared" si="1"/>
        <v>0.4272412895662368</v>
      </c>
    </row>
    <row r="24" spans="1:16" x14ac:dyDescent="0.2">
      <c r="A24" s="22" t="s">
        <v>38</v>
      </c>
      <c r="B24" s="23">
        <v>5.92</v>
      </c>
      <c r="C24" s="24">
        <v>26</v>
      </c>
      <c r="D24" s="23">
        <v>102.87</v>
      </c>
      <c r="E24" s="23">
        <v>3.5</v>
      </c>
      <c r="F24" s="23">
        <v>99.27000000000001</v>
      </c>
      <c r="G24" s="25">
        <v>925.6</v>
      </c>
      <c r="H24" s="26">
        <v>1.131</v>
      </c>
      <c r="I24" s="26">
        <v>1.2219101123595506</v>
      </c>
      <c r="J24" s="27">
        <v>7636</v>
      </c>
      <c r="K24" s="27">
        <v>7378</v>
      </c>
      <c r="L24" s="27">
        <v>7218</v>
      </c>
      <c r="M24" s="28">
        <f t="shared" si="0"/>
        <v>0.47270712108617347</v>
      </c>
      <c r="N24" s="29" t="s">
        <v>30</v>
      </c>
      <c r="O24" s="32">
        <f t="shared" si="2"/>
        <v>56.1</v>
      </c>
      <c r="P24" s="257">
        <f t="shared" si="1"/>
        <v>0.4272412895662368</v>
      </c>
    </row>
    <row r="25" spans="1:16" x14ac:dyDescent="0.2">
      <c r="A25" s="22" t="s">
        <v>39</v>
      </c>
      <c r="B25" s="23">
        <v>0.6</v>
      </c>
      <c r="C25" s="24">
        <v>26</v>
      </c>
      <c r="D25" s="23">
        <v>20.76</v>
      </c>
      <c r="E25" s="23">
        <v>2.2999999999999998</v>
      </c>
      <c r="F25" s="23">
        <v>20.28</v>
      </c>
      <c r="G25" s="25">
        <v>925.6</v>
      </c>
      <c r="H25" s="26">
        <v>1.131</v>
      </c>
      <c r="I25" s="26">
        <v>1.2219101123595506</v>
      </c>
      <c r="J25" s="27">
        <v>16152</v>
      </c>
      <c r="K25" s="27">
        <v>13915</v>
      </c>
      <c r="L25" s="27">
        <v>12683</v>
      </c>
      <c r="M25" s="28">
        <f t="shared" si="0"/>
        <v>0.26902152487581804</v>
      </c>
      <c r="N25" s="29" t="s">
        <v>30</v>
      </c>
      <c r="O25" s="32">
        <f t="shared" si="2"/>
        <v>56.1</v>
      </c>
      <c r="P25" s="257">
        <f t="shared" si="1"/>
        <v>0.75072059788980061</v>
      </c>
    </row>
    <row r="26" spans="1:16" x14ac:dyDescent="0.2">
      <c r="A26" s="22" t="s">
        <v>40</v>
      </c>
      <c r="B26" s="23">
        <v>2.2400000000000002</v>
      </c>
      <c r="C26" s="24">
        <v>26</v>
      </c>
      <c r="D26" s="23">
        <v>21.19</v>
      </c>
      <c r="E26" s="23">
        <v>2.2999999999999998</v>
      </c>
      <c r="F26" s="23">
        <v>20.700000000000003</v>
      </c>
      <c r="G26" s="25">
        <v>925.6</v>
      </c>
      <c r="H26" s="26">
        <v>1.131</v>
      </c>
      <c r="I26" s="26">
        <v>1.2219101123595506</v>
      </c>
      <c r="J26" s="27">
        <v>16523</v>
      </c>
      <c r="K26" s="27">
        <v>14234</v>
      </c>
      <c r="L26" s="27">
        <v>12816</v>
      </c>
      <c r="M26" s="28">
        <f t="shared" si="0"/>
        <v>0.26622971285892633</v>
      </c>
      <c r="N26" s="29" t="s">
        <v>30</v>
      </c>
      <c r="O26" s="32">
        <f t="shared" si="2"/>
        <v>56.1</v>
      </c>
      <c r="P26" s="257">
        <f t="shared" si="1"/>
        <v>0.75859301289566239</v>
      </c>
    </row>
    <row r="27" spans="1:16" hidden="1" x14ac:dyDescent="0.2">
      <c r="A27" s="22" t="s">
        <v>41</v>
      </c>
      <c r="B27" s="23">
        <v>12.65</v>
      </c>
      <c r="C27" s="24">
        <v>26</v>
      </c>
      <c r="D27" s="23">
        <v>21</v>
      </c>
      <c r="E27" s="23">
        <v>1.7</v>
      </c>
      <c r="F27" s="23">
        <v>20.64</v>
      </c>
      <c r="G27" s="25"/>
      <c r="H27" s="26"/>
      <c r="I27" s="26"/>
      <c r="J27" s="27"/>
      <c r="K27" s="27"/>
      <c r="L27" s="27"/>
      <c r="M27" s="28" t="e">
        <f t="shared" si="0"/>
        <v>#DIV/0!</v>
      </c>
      <c r="N27" s="29" t="s">
        <v>42</v>
      </c>
      <c r="O27" s="32"/>
      <c r="P27" s="33"/>
    </row>
    <row r="28" spans="1:16" hidden="1" x14ac:dyDescent="0.2">
      <c r="A28" s="22" t="s">
        <v>43</v>
      </c>
      <c r="B28" s="23">
        <v>3</v>
      </c>
      <c r="C28" s="24">
        <v>26</v>
      </c>
      <c r="D28" s="23">
        <v>5</v>
      </c>
      <c r="E28" s="23">
        <v>0</v>
      </c>
      <c r="F28" s="23">
        <v>5</v>
      </c>
      <c r="G28" s="25"/>
      <c r="H28" s="26"/>
      <c r="I28" s="26"/>
      <c r="J28" s="27"/>
      <c r="K28" s="27"/>
      <c r="L28" s="27"/>
      <c r="M28" s="28" t="e">
        <f t="shared" si="0"/>
        <v>#DIV/0!</v>
      </c>
      <c r="N28" s="29" t="s">
        <v>42</v>
      </c>
      <c r="O28" s="32"/>
      <c r="P28" s="33"/>
    </row>
    <row r="29" spans="1:16" hidden="1" x14ac:dyDescent="0.2">
      <c r="A29" s="22" t="s">
        <v>44</v>
      </c>
      <c r="B29" s="23">
        <v>5</v>
      </c>
      <c r="C29" s="24">
        <v>26</v>
      </c>
      <c r="D29" s="23">
        <v>14.57</v>
      </c>
      <c r="E29" s="23">
        <v>0</v>
      </c>
      <c r="F29" s="23">
        <v>14.57</v>
      </c>
      <c r="G29" s="25"/>
      <c r="H29" s="26"/>
      <c r="I29" s="26"/>
      <c r="J29" s="27"/>
      <c r="K29" s="27"/>
      <c r="L29" s="27"/>
      <c r="M29" s="28" t="e">
        <f t="shared" si="0"/>
        <v>#DIV/0!</v>
      </c>
      <c r="N29" s="29" t="s">
        <v>42</v>
      </c>
      <c r="O29" s="32"/>
      <c r="P29" s="33"/>
    </row>
    <row r="30" spans="1:16" hidden="1" x14ac:dyDescent="0.2">
      <c r="A30" s="22" t="s">
        <v>45</v>
      </c>
      <c r="B30" s="23">
        <v>5.25</v>
      </c>
      <c r="C30" s="24">
        <v>26</v>
      </c>
      <c r="D30" s="23">
        <v>6</v>
      </c>
      <c r="E30" s="23">
        <v>0</v>
      </c>
      <c r="F30" s="23">
        <v>6</v>
      </c>
      <c r="G30" s="25"/>
      <c r="H30" s="26"/>
      <c r="I30" s="26"/>
      <c r="J30" s="27"/>
      <c r="K30" s="27"/>
      <c r="L30" s="27"/>
      <c r="M30" s="28" t="e">
        <f t="shared" si="0"/>
        <v>#DIV/0!</v>
      </c>
      <c r="N30" s="29" t="s">
        <v>42</v>
      </c>
      <c r="O30" s="32"/>
      <c r="P30" s="33"/>
    </row>
    <row r="31" spans="1:16" x14ac:dyDescent="0.2">
      <c r="A31" s="34" t="s">
        <v>46</v>
      </c>
      <c r="B31" s="23">
        <v>11.34</v>
      </c>
      <c r="C31" s="24">
        <v>26</v>
      </c>
      <c r="D31" s="23">
        <v>44.82</v>
      </c>
      <c r="E31" s="23">
        <v>2.6</v>
      </c>
      <c r="F31" s="23">
        <v>43.65</v>
      </c>
      <c r="G31" s="25">
        <v>925.4</v>
      </c>
      <c r="H31" s="26">
        <v>1.131</v>
      </c>
      <c r="I31" s="26">
        <v>1.2221741949427276</v>
      </c>
      <c r="J31" s="27">
        <v>10516</v>
      </c>
      <c r="K31" s="27">
        <v>9420</v>
      </c>
      <c r="L31" s="27">
        <v>8715</v>
      </c>
      <c r="M31" s="28">
        <f t="shared" si="0"/>
        <v>0.39150889271371198</v>
      </c>
      <c r="N31" s="29" t="str">
        <f>+N26</f>
        <v>Gas Natural</v>
      </c>
      <c r="O31" s="32">
        <f>+O26</f>
        <v>56.1</v>
      </c>
      <c r="P31" s="31">
        <f>((O31*3.6)/1000)/M31</f>
        <v>0.5158503516998828</v>
      </c>
    </row>
    <row r="32" spans="1:16" x14ac:dyDescent="0.2">
      <c r="A32" s="34" t="s">
        <v>47</v>
      </c>
      <c r="B32" s="23">
        <v>13.35</v>
      </c>
      <c r="C32" s="24">
        <v>26</v>
      </c>
      <c r="D32" s="23">
        <v>44.82</v>
      </c>
      <c r="E32" s="23">
        <v>2.6</v>
      </c>
      <c r="F32" s="23">
        <v>43.65</v>
      </c>
      <c r="G32" s="25">
        <v>925.4</v>
      </c>
      <c r="H32" s="26">
        <v>1.131</v>
      </c>
      <c r="I32" s="26">
        <v>1.2221741949427276</v>
      </c>
      <c r="J32" s="27">
        <v>10516</v>
      </c>
      <c r="K32" s="27">
        <v>9420</v>
      </c>
      <c r="L32" s="27">
        <v>8715</v>
      </c>
      <c r="M32" s="28">
        <f t="shared" si="0"/>
        <v>0.39150889271371198</v>
      </c>
      <c r="N32" s="29" t="str">
        <f>+N31</f>
        <v>Gas Natural</v>
      </c>
      <c r="O32" s="32">
        <f t="shared" ref="O32:O69" si="3">+O31</f>
        <v>56.1</v>
      </c>
      <c r="P32" s="31">
        <f t="shared" ref="P31:P70" si="4">((O32*3.6)/1000)/M32</f>
        <v>0.5158503516998828</v>
      </c>
    </row>
    <row r="33" spans="1:19" x14ac:dyDescent="0.2">
      <c r="A33" s="22" t="s">
        <v>48</v>
      </c>
      <c r="B33" s="23">
        <v>4.74</v>
      </c>
      <c r="C33" s="24">
        <v>26</v>
      </c>
      <c r="D33" s="23">
        <v>49.02</v>
      </c>
      <c r="E33" s="23">
        <v>2.6</v>
      </c>
      <c r="F33" s="23">
        <v>47.75</v>
      </c>
      <c r="G33" s="25">
        <v>925.4</v>
      </c>
      <c r="H33" s="26">
        <v>1.131</v>
      </c>
      <c r="I33" s="26">
        <v>1.2221741949427276</v>
      </c>
      <c r="J33" s="27">
        <v>10179</v>
      </c>
      <c r="K33" s="27">
        <v>9015</v>
      </c>
      <c r="L33" s="27">
        <v>8535</v>
      </c>
      <c r="M33" s="28">
        <f t="shared" si="0"/>
        <v>0.39976567076742825</v>
      </c>
      <c r="N33" s="29" t="str">
        <f t="shared" ref="N33:N69" si="5">+N32</f>
        <v>Gas Natural</v>
      </c>
      <c r="O33" s="32">
        <f t="shared" si="3"/>
        <v>56.1</v>
      </c>
      <c r="P33" s="31">
        <f t="shared" si="4"/>
        <v>0.50519595545134821</v>
      </c>
    </row>
    <row r="34" spans="1:19" x14ac:dyDescent="0.2">
      <c r="A34" s="22" t="s">
        <v>49</v>
      </c>
      <c r="B34" s="23">
        <v>1.38</v>
      </c>
      <c r="C34" s="24">
        <v>26</v>
      </c>
      <c r="D34" s="23">
        <v>53.65</v>
      </c>
      <c r="E34" s="23">
        <v>2.5</v>
      </c>
      <c r="F34" s="23">
        <v>52.309999999999995</v>
      </c>
      <c r="G34" s="25">
        <v>929.5</v>
      </c>
      <c r="H34" s="26">
        <v>1.131</v>
      </c>
      <c r="I34" s="26">
        <v>1.2167832167832169</v>
      </c>
      <c r="J34" s="27">
        <v>11489</v>
      </c>
      <c r="K34" s="27">
        <v>10175</v>
      </c>
      <c r="L34" s="27">
        <v>9745</v>
      </c>
      <c r="M34" s="28">
        <f t="shared" si="0"/>
        <v>0.35012827090815801</v>
      </c>
      <c r="N34" s="29" t="str">
        <f t="shared" si="5"/>
        <v>Gas Natural</v>
      </c>
      <c r="O34" s="32">
        <f t="shared" si="3"/>
        <v>56.1</v>
      </c>
      <c r="P34" s="31">
        <f t="shared" si="4"/>
        <v>0.57681717467760851</v>
      </c>
    </row>
    <row r="35" spans="1:19" x14ac:dyDescent="0.2">
      <c r="A35" s="22" t="s">
        <v>50</v>
      </c>
      <c r="B35" s="23">
        <v>2.85</v>
      </c>
      <c r="C35" s="24">
        <v>26</v>
      </c>
      <c r="D35" s="23">
        <v>55.39</v>
      </c>
      <c r="E35" s="23">
        <v>2.5</v>
      </c>
      <c r="F35" s="23">
        <v>54.01</v>
      </c>
      <c r="G35" s="25">
        <v>929.5</v>
      </c>
      <c r="H35" s="26">
        <v>1.131</v>
      </c>
      <c r="I35" s="26">
        <v>1.2167832167832169</v>
      </c>
      <c r="J35" s="27">
        <v>11482</v>
      </c>
      <c r="K35" s="27">
        <v>10271</v>
      </c>
      <c r="L35" s="27">
        <v>9933</v>
      </c>
      <c r="M35" s="28">
        <f t="shared" si="0"/>
        <v>0.34350145978052954</v>
      </c>
      <c r="N35" s="29" t="str">
        <f t="shared" si="5"/>
        <v>Gas Natural</v>
      </c>
      <c r="O35" s="32">
        <f t="shared" si="3"/>
        <v>56.1</v>
      </c>
      <c r="P35" s="31">
        <f t="shared" si="4"/>
        <v>0.58794509964830011</v>
      </c>
      <c r="S35" s="35"/>
    </row>
    <row r="36" spans="1:19" x14ac:dyDescent="0.2">
      <c r="A36" s="22" t="s">
        <v>51</v>
      </c>
      <c r="B36" s="23">
        <v>5.07</v>
      </c>
      <c r="C36" s="24">
        <v>26</v>
      </c>
      <c r="D36" s="23">
        <v>24.32</v>
      </c>
      <c r="E36" s="23">
        <v>2.5</v>
      </c>
      <c r="F36" s="23">
        <v>23.71</v>
      </c>
      <c r="G36" s="25">
        <v>929.5</v>
      </c>
      <c r="H36" s="26">
        <v>1.131</v>
      </c>
      <c r="I36" s="26">
        <v>1.2167832167832169</v>
      </c>
      <c r="J36" s="27">
        <v>11619</v>
      </c>
      <c r="K36" s="27">
        <v>10356</v>
      </c>
      <c r="L36" s="27">
        <v>9749</v>
      </c>
      <c r="M36" s="28">
        <f t="shared" si="0"/>
        <v>0.34998461380654428</v>
      </c>
      <c r="N36" s="29" t="str">
        <f t="shared" si="5"/>
        <v>Gas Natural</v>
      </c>
      <c r="O36" s="32">
        <f t="shared" si="3"/>
        <v>56.1</v>
      </c>
      <c r="P36" s="31">
        <f t="shared" si="4"/>
        <v>0.57705393903868696</v>
      </c>
      <c r="S36" s="35"/>
    </row>
    <row r="37" spans="1:19" x14ac:dyDescent="0.2">
      <c r="A37" s="22" t="s">
        <v>52</v>
      </c>
      <c r="B37" s="23">
        <v>8.9700000000000006</v>
      </c>
      <c r="C37" s="24">
        <v>18</v>
      </c>
      <c r="D37" s="23">
        <v>18.52</v>
      </c>
      <c r="E37" s="23">
        <v>0.7</v>
      </c>
      <c r="F37" s="23">
        <v>18.39</v>
      </c>
      <c r="G37" s="25">
        <v>929.9</v>
      </c>
      <c r="H37" s="26">
        <v>1.131</v>
      </c>
      <c r="I37" s="26">
        <v>1.2162598128831057</v>
      </c>
      <c r="J37" s="27">
        <v>14467</v>
      </c>
      <c r="K37" s="27">
        <v>12428</v>
      </c>
      <c r="L37" s="27">
        <v>11519</v>
      </c>
      <c r="M37" s="28">
        <f t="shared" si="0"/>
        <v>0.2962062679052001</v>
      </c>
      <c r="N37" s="29" t="str">
        <f t="shared" si="5"/>
        <v>Gas Natural</v>
      </c>
      <c r="O37" s="32">
        <f t="shared" si="3"/>
        <v>56.1</v>
      </c>
      <c r="P37" s="31">
        <f t="shared" si="4"/>
        <v>0.68182216881594371</v>
      </c>
    </row>
    <row r="38" spans="1:19" x14ac:dyDescent="0.2">
      <c r="A38" s="22" t="s">
        <v>53</v>
      </c>
      <c r="B38" s="23">
        <v>0.52</v>
      </c>
      <c r="C38" s="24">
        <v>18</v>
      </c>
      <c r="D38" s="23">
        <v>18.809999999999999</v>
      </c>
      <c r="E38" s="23">
        <v>0.7</v>
      </c>
      <c r="F38" s="23">
        <v>18.68</v>
      </c>
      <c r="G38" s="25">
        <v>929.9</v>
      </c>
      <c r="H38" s="26">
        <v>1.131</v>
      </c>
      <c r="I38" s="26">
        <v>1.2162598128831057</v>
      </c>
      <c r="J38" s="27">
        <v>14152</v>
      </c>
      <c r="K38" s="27">
        <v>12315</v>
      </c>
      <c r="L38" s="27">
        <v>11560</v>
      </c>
      <c r="M38" s="28">
        <f t="shared" si="0"/>
        <v>0.29515570934256058</v>
      </c>
      <c r="N38" s="29" t="str">
        <f t="shared" si="5"/>
        <v>Gas Natural</v>
      </c>
      <c r="O38" s="32">
        <f t="shared" si="3"/>
        <v>56.1</v>
      </c>
      <c r="P38" s="31">
        <f t="shared" si="4"/>
        <v>0.6842490035169988</v>
      </c>
      <c r="S38" s="35"/>
    </row>
    <row r="39" spans="1:19" x14ac:dyDescent="0.2">
      <c r="A39" s="22" t="s">
        <v>54</v>
      </c>
      <c r="B39" s="23">
        <v>10.65</v>
      </c>
      <c r="C39" s="24">
        <v>18</v>
      </c>
      <c r="D39" s="23">
        <v>18.32</v>
      </c>
      <c r="E39" s="23">
        <v>0.7</v>
      </c>
      <c r="F39" s="23">
        <v>18.190000000000001</v>
      </c>
      <c r="G39" s="25">
        <v>929.9</v>
      </c>
      <c r="H39" s="26">
        <v>1.131</v>
      </c>
      <c r="I39" s="26">
        <v>1.2162598128831057</v>
      </c>
      <c r="J39" s="27">
        <v>14815</v>
      </c>
      <c r="K39" s="27">
        <v>12533</v>
      </c>
      <c r="L39" s="27">
        <v>11435</v>
      </c>
      <c r="M39" s="28">
        <f t="shared" si="0"/>
        <v>0.2983821600349803</v>
      </c>
      <c r="N39" s="29" t="str">
        <f t="shared" si="5"/>
        <v>Gas Natural</v>
      </c>
      <c r="O39" s="32">
        <f t="shared" si="3"/>
        <v>56.1</v>
      </c>
      <c r="P39" s="31">
        <f t="shared" si="4"/>
        <v>0.67685011723329436</v>
      </c>
      <c r="S39" s="35"/>
    </row>
    <row r="40" spans="1:19" x14ac:dyDescent="0.2">
      <c r="A40" s="22" t="s">
        <v>55</v>
      </c>
      <c r="B40" s="23">
        <v>2.0099999999999998</v>
      </c>
      <c r="C40" s="24">
        <v>18</v>
      </c>
      <c r="D40" s="23">
        <v>18.63</v>
      </c>
      <c r="E40" s="23">
        <v>0.7</v>
      </c>
      <c r="F40" s="23">
        <v>18.5</v>
      </c>
      <c r="G40" s="25">
        <v>929.9</v>
      </c>
      <c r="H40" s="26">
        <v>1.131</v>
      </c>
      <c r="I40" s="26">
        <v>1.2162598128831057</v>
      </c>
      <c r="J40" s="27">
        <v>14044</v>
      </c>
      <c r="K40" s="27">
        <v>12173</v>
      </c>
      <c r="L40" s="27">
        <v>11383</v>
      </c>
      <c r="M40" s="28">
        <f t="shared" si="0"/>
        <v>0.29974523412105769</v>
      </c>
      <c r="N40" s="29" t="str">
        <f t="shared" si="5"/>
        <v>Gas Natural</v>
      </c>
      <c r="O40" s="32">
        <f t="shared" si="3"/>
        <v>56.1</v>
      </c>
      <c r="P40" s="31">
        <f t="shared" si="4"/>
        <v>0.67377218053927324</v>
      </c>
      <c r="S40" s="35"/>
    </row>
    <row r="41" spans="1:19" x14ac:dyDescent="0.2">
      <c r="A41" s="36" t="s">
        <v>56</v>
      </c>
      <c r="B41" s="23">
        <v>2.66</v>
      </c>
      <c r="C41" s="24">
        <v>18</v>
      </c>
      <c r="D41" s="23">
        <v>10.58</v>
      </c>
      <c r="E41" s="23">
        <v>0.7</v>
      </c>
      <c r="F41" s="37">
        <v>10.51</v>
      </c>
      <c r="G41" s="25">
        <v>929.9</v>
      </c>
      <c r="H41" s="26">
        <v>1.131</v>
      </c>
      <c r="I41" s="38">
        <v>1.2162598128831057</v>
      </c>
      <c r="J41" s="39">
        <v>12381</v>
      </c>
      <c r="K41" s="39">
        <v>10642</v>
      </c>
      <c r="L41" s="39">
        <v>9861</v>
      </c>
      <c r="M41" s="28">
        <f t="shared" si="0"/>
        <v>0.34600953250177469</v>
      </c>
      <c r="N41" s="29" t="str">
        <f t="shared" si="5"/>
        <v>Gas Natural</v>
      </c>
      <c r="O41" s="32">
        <f t="shared" si="3"/>
        <v>56.1</v>
      </c>
      <c r="P41" s="31">
        <f t="shared" si="4"/>
        <v>0.5836833411488862</v>
      </c>
      <c r="S41" s="35"/>
    </row>
    <row r="42" spans="1:19" x14ac:dyDescent="0.2">
      <c r="A42" s="36" t="s">
        <v>57</v>
      </c>
      <c r="B42" s="23">
        <v>3.27</v>
      </c>
      <c r="C42" s="24">
        <v>18</v>
      </c>
      <c r="D42" s="23">
        <v>10.58</v>
      </c>
      <c r="E42" s="23">
        <v>0.7</v>
      </c>
      <c r="F42" s="37">
        <v>10.51</v>
      </c>
      <c r="G42" s="25">
        <v>929.9</v>
      </c>
      <c r="H42" s="26">
        <v>1.131</v>
      </c>
      <c r="I42" s="38">
        <v>1.2162598128831057</v>
      </c>
      <c r="J42" s="39">
        <v>12381</v>
      </c>
      <c r="K42" s="39">
        <v>10642</v>
      </c>
      <c r="L42" s="39">
        <v>9861</v>
      </c>
      <c r="M42" s="28">
        <f t="shared" si="0"/>
        <v>0.34600953250177469</v>
      </c>
      <c r="N42" s="29" t="str">
        <f t="shared" si="5"/>
        <v>Gas Natural</v>
      </c>
      <c r="O42" s="32">
        <f t="shared" si="3"/>
        <v>56.1</v>
      </c>
      <c r="P42" s="31">
        <f t="shared" si="4"/>
        <v>0.5836833411488862</v>
      </c>
      <c r="S42" s="35"/>
    </row>
    <row r="43" spans="1:19" x14ac:dyDescent="0.2">
      <c r="A43" s="36" t="s">
        <v>58</v>
      </c>
      <c r="B43" s="23">
        <v>2.59</v>
      </c>
      <c r="C43" s="24">
        <v>18</v>
      </c>
      <c r="D43" s="23">
        <v>10.58</v>
      </c>
      <c r="E43" s="23">
        <v>0.7</v>
      </c>
      <c r="F43" s="37">
        <v>10.51</v>
      </c>
      <c r="G43" s="25">
        <v>929.9</v>
      </c>
      <c r="H43" s="26">
        <v>1.131</v>
      </c>
      <c r="I43" s="38">
        <v>1.2162598128831057</v>
      </c>
      <c r="J43" s="39">
        <v>12381</v>
      </c>
      <c r="K43" s="39">
        <v>10642</v>
      </c>
      <c r="L43" s="39">
        <v>9861</v>
      </c>
      <c r="M43" s="28">
        <f t="shared" si="0"/>
        <v>0.34600953250177469</v>
      </c>
      <c r="N43" s="29" t="str">
        <f t="shared" si="5"/>
        <v>Gas Natural</v>
      </c>
      <c r="O43" s="32">
        <f t="shared" si="3"/>
        <v>56.1</v>
      </c>
      <c r="P43" s="31">
        <f t="shared" si="4"/>
        <v>0.5836833411488862</v>
      </c>
      <c r="S43" s="35"/>
    </row>
    <row r="44" spans="1:19" x14ac:dyDescent="0.2">
      <c r="A44" s="36" t="s">
        <v>59</v>
      </c>
      <c r="B44" s="23">
        <v>2.89</v>
      </c>
      <c r="C44" s="24">
        <v>18</v>
      </c>
      <c r="D44" s="23">
        <v>10.58</v>
      </c>
      <c r="E44" s="23">
        <v>0.7</v>
      </c>
      <c r="F44" s="37">
        <v>10.51</v>
      </c>
      <c r="G44" s="25">
        <v>929.9</v>
      </c>
      <c r="H44" s="26">
        <v>1.131</v>
      </c>
      <c r="I44" s="38">
        <v>1.2162598128831057</v>
      </c>
      <c r="J44" s="39">
        <v>12381</v>
      </c>
      <c r="K44" s="39">
        <v>10642</v>
      </c>
      <c r="L44" s="39">
        <v>9861</v>
      </c>
      <c r="M44" s="28">
        <f t="shared" si="0"/>
        <v>0.34600953250177469</v>
      </c>
      <c r="N44" s="29" t="str">
        <f t="shared" si="5"/>
        <v>Gas Natural</v>
      </c>
      <c r="O44" s="32">
        <f t="shared" si="3"/>
        <v>56.1</v>
      </c>
      <c r="P44" s="31">
        <f t="shared" si="4"/>
        <v>0.5836833411488862</v>
      </c>
      <c r="S44" s="35"/>
    </row>
    <row r="45" spans="1:19" x14ac:dyDescent="0.2">
      <c r="A45" s="22" t="s">
        <v>60</v>
      </c>
      <c r="B45" s="23">
        <v>0.28999999999999998</v>
      </c>
      <c r="C45" s="24">
        <v>15</v>
      </c>
      <c r="D45" s="23">
        <v>18.39</v>
      </c>
      <c r="E45" s="23">
        <v>2.9</v>
      </c>
      <c r="F45" s="23">
        <v>17.86</v>
      </c>
      <c r="G45" s="25">
        <v>965.4</v>
      </c>
      <c r="H45" s="26">
        <v>1.131</v>
      </c>
      <c r="I45" s="26">
        <v>1.1715351149782474</v>
      </c>
      <c r="J45" s="27">
        <v>14347</v>
      </c>
      <c r="K45" s="27">
        <v>12590</v>
      </c>
      <c r="L45" s="27">
        <v>11586</v>
      </c>
      <c r="M45" s="28">
        <f t="shared" si="0"/>
        <v>0.29449335404798893</v>
      </c>
      <c r="N45" s="29" t="str">
        <f t="shared" si="5"/>
        <v>Gas Natural</v>
      </c>
      <c r="O45" s="32">
        <f t="shared" si="3"/>
        <v>56.1</v>
      </c>
      <c r="P45" s="31">
        <f t="shared" si="4"/>
        <v>0.68578797186400942</v>
      </c>
      <c r="S45" s="35"/>
    </row>
    <row r="46" spans="1:19" x14ac:dyDescent="0.2">
      <c r="A46" s="22" t="s">
        <v>61</v>
      </c>
      <c r="B46" s="23">
        <v>17.66</v>
      </c>
      <c r="C46" s="24">
        <v>15</v>
      </c>
      <c r="D46" s="23">
        <v>1.49</v>
      </c>
      <c r="E46" s="23">
        <v>2.9</v>
      </c>
      <c r="F46" s="23">
        <v>1.45</v>
      </c>
      <c r="G46" s="25">
        <v>965.4</v>
      </c>
      <c r="H46" s="26">
        <v>1.131</v>
      </c>
      <c r="I46" s="26">
        <v>1.1715351149782474</v>
      </c>
      <c r="J46" s="40">
        <v>10136</v>
      </c>
      <c r="K46" s="27">
        <v>9773</v>
      </c>
      <c r="L46" s="27">
        <v>9360</v>
      </c>
      <c r="M46" s="28">
        <f t="shared" si="0"/>
        <v>0.36452991452991451</v>
      </c>
      <c r="N46" s="29" t="str">
        <f t="shared" si="5"/>
        <v>Gas Natural</v>
      </c>
      <c r="O46" s="32">
        <f t="shared" si="3"/>
        <v>56.1</v>
      </c>
      <c r="P46" s="31">
        <f t="shared" si="4"/>
        <v>0.55402860492379835</v>
      </c>
    </row>
    <row r="47" spans="1:19" x14ac:dyDescent="0.2">
      <c r="A47" s="22" t="s">
        <v>62</v>
      </c>
      <c r="B47" s="23">
        <v>17.329999999999998</v>
      </c>
      <c r="C47" s="24">
        <v>15</v>
      </c>
      <c r="D47" s="23">
        <v>1.49</v>
      </c>
      <c r="E47" s="23">
        <v>2.9</v>
      </c>
      <c r="F47" s="23">
        <v>1.45</v>
      </c>
      <c r="G47" s="25">
        <v>965.4</v>
      </c>
      <c r="H47" s="26">
        <v>1.131</v>
      </c>
      <c r="I47" s="26">
        <v>1.1715351149782474</v>
      </c>
      <c r="J47" s="40">
        <v>10318</v>
      </c>
      <c r="K47" s="27">
        <v>9920</v>
      </c>
      <c r="L47" s="27">
        <v>9476</v>
      </c>
      <c r="M47" s="28">
        <f t="shared" si="0"/>
        <v>0.36006753904601096</v>
      </c>
      <c r="N47" s="29" t="str">
        <f t="shared" si="5"/>
        <v>Gas Natural</v>
      </c>
      <c r="O47" s="32">
        <f t="shared" si="3"/>
        <v>56.1</v>
      </c>
      <c r="P47" s="31">
        <f t="shared" si="4"/>
        <v>0.56089477139507626</v>
      </c>
    </row>
    <row r="48" spans="1:19" x14ac:dyDescent="0.2">
      <c r="A48" s="22" t="s">
        <v>63</v>
      </c>
      <c r="B48" s="23">
        <v>21.3</v>
      </c>
      <c r="C48" s="24">
        <v>15</v>
      </c>
      <c r="D48" s="23">
        <v>1.6</v>
      </c>
      <c r="E48" s="23">
        <v>2.9</v>
      </c>
      <c r="F48" s="23">
        <v>1.55</v>
      </c>
      <c r="G48" s="25">
        <v>965.4</v>
      </c>
      <c r="H48" s="26">
        <v>1.131</v>
      </c>
      <c r="I48" s="26">
        <v>1.1715351149782474</v>
      </c>
      <c r="J48" s="27">
        <v>10004</v>
      </c>
      <c r="K48" s="27">
        <v>9154</v>
      </c>
      <c r="L48" s="27">
        <v>9050</v>
      </c>
      <c r="M48" s="28">
        <f t="shared" si="0"/>
        <v>0.37701657458563537</v>
      </c>
      <c r="N48" s="29" t="str">
        <f t="shared" si="5"/>
        <v>Gas Natural</v>
      </c>
      <c r="O48" s="32">
        <f t="shared" si="3"/>
        <v>56.1</v>
      </c>
      <c r="P48" s="31">
        <f t="shared" si="4"/>
        <v>0.53567936694021101</v>
      </c>
      <c r="S48" s="35"/>
    </row>
    <row r="49" spans="1:19" x14ac:dyDescent="0.2">
      <c r="A49" s="22" t="s">
        <v>64</v>
      </c>
      <c r="B49" s="23">
        <v>22.37</v>
      </c>
      <c r="C49" s="24">
        <v>15</v>
      </c>
      <c r="D49" s="23">
        <v>1.55</v>
      </c>
      <c r="E49" s="23">
        <v>2.9</v>
      </c>
      <c r="F49" s="23">
        <v>1.51</v>
      </c>
      <c r="G49" s="25">
        <v>965.4</v>
      </c>
      <c r="H49" s="26">
        <v>1.131</v>
      </c>
      <c r="I49" s="26">
        <v>1.1715351149782474</v>
      </c>
      <c r="J49" s="40">
        <v>9587</v>
      </c>
      <c r="K49" s="27">
        <v>9284</v>
      </c>
      <c r="L49" s="27">
        <v>8846</v>
      </c>
      <c r="M49" s="28">
        <f t="shared" si="0"/>
        <v>0.38571105584444948</v>
      </c>
      <c r="N49" s="29" t="str">
        <f t="shared" si="5"/>
        <v>Gas Natural</v>
      </c>
      <c r="O49" s="32">
        <f t="shared" si="3"/>
        <v>56.1</v>
      </c>
      <c r="P49" s="31">
        <f t="shared" si="4"/>
        <v>0.52360438452520519</v>
      </c>
      <c r="S49" s="35"/>
    </row>
    <row r="50" spans="1:19" x14ac:dyDescent="0.2">
      <c r="A50" s="22" t="s">
        <v>65</v>
      </c>
      <c r="B50" s="23">
        <v>23.51</v>
      </c>
      <c r="C50" s="24">
        <v>15</v>
      </c>
      <c r="D50" s="23">
        <v>1.51</v>
      </c>
      <c r="E50" s="23">
        <v>2.9</v>
      </c>
      <c r="F50" s="23">
        <v>1.47</v>
      </c>
      <c r="G50" s="25">
        <v>965.4</v>
      </c>
      <c r="H50" s="26">
        <v>1.131</v>
      </c>
      <c r="I50" s="26">
        <v>1.1715351149782474</v>
      </c>
      <c r="J50" s="40">
        <v>9792</v>
      </c>
      <c r="K50" s="27">
        <v>9358</v>
      </c>
      <c r="L50" s="27">
        <v>9037</v>
      </c>
      <c r="M50" s="28">
        <f t="shared" si="0"/>
        <v>0.37755892442182137</v>
      </c>
      <c r="N50" s="29" t="str">
        <f t="shared" si="5"/>
        <v>Gas Natural</v>
      </c>
      <c r="O50" s="32">
        <f t="shared" si="3"/>
        <v>56.1</v>
      </c>
      <c r="P50" s="31">
        <f t="shared" si="4"/>
        <v>0.53490988276670581</v>
      </c>
    </row>
    <row r="51" spans="1:19" x14ac:dyDescent="0.2">
      <c r="A51" s="22" t="s">
        <v>66</v>
      </c>
      <c r="B51" s="23">
        <v>23.67</v>
      </c>
      <c r="C51" s="24">
        <v>15</v>
      </c>
      <c r="D51" s="23">
        <v>1.6</v>
      </c>
      <c r="E51" s="23">
        <v>2.9</v>
      </c>
      <c r="F51" s="23">
        <v>1.55</v>
      </c>
      <c r="G51" s="25">
        <v>965.4</v>
      </c>
      <c r="H51" s="26">
        <v>1.131</v>
      </c>
      <c r="I51" s="26">
        <v>1.1715351149782474</v>
      </c>
      <c r="J51" s="27">
        <v>10004</v>
      </c>
      <c r="K51" s="27">
        <v>9154</v>
      </c>
      <c r="L51" s="27">
        <v>9050</v>
      </c>
      <c r="M51" s="28">
        <f t="shared" si="0"/>
        <v>0.37701657458563537</v>
      </c>
      <c r="N51" s="29" t="str">
        <f t="shared" si="5"/>
        <v>Gas Natural</v>
      </c>
      <c r="O51" s="32">
        <f t="shared" si="3"/>
        <v>56.1</v>
      </c>
      <c r="P51" s="31">
        <f t="shared" si="4"/>
        <v>0.53567936694021101</v>
      </c>
    </row>
    <row r="52" spans="1:19" x14ac:dyDescent="0.2">
      <c r="A52" s="22" t="s">
        <v>67</v>
      </c>
      <c r="B52" s="23">
        <v>16</v>
      </c>
      <c r="C52" s="24">
        <v>10</v>
      </c>
      <c r="D52" s="23">
        <v>9.35</v>
      </c>
      <c r="E52" s="23">
        <v>5</v>
      </c>
      <c r="F52" s="23">
        <v>8.879999999999999</v>
      </c>
      <c r="G52" s="25">
        <v>944</v>
      </c>
      <c r="H52" s="26">
        <v>1.131</v>
      </c>
      <c r="I52" s="26">
        <v>1.1980932203389831</v>
      </c>
      <c r="J52" s="27">
        <v>15355</v>
      </c>
      <c r="K52" s="27">
        <v>12990</v>
      </c>
      <c r="L52" s="27">
        <v>12074</v>
      </c>
      <c r="M52" s="28">
        <f t="shared" si="0"/>
        <v>0.28259069074043397</v>
      </c>
      <c r="N52" s="29" t="str">
        <f t="shared" si="5"/>
        <v>Gas Natural</v>
      </c>
      <c r="O52" s="32">
        <f t="shared" si="3"/>
        <v>56.1</v>
      </c>
      <c r="P52" s="31">
        <f t="shared" si="4"/>
        <v>0.71467322391559207</v>
      </c>
    </row>
    <row r="53" spans="1:19" x14ac:dyDescent="0.2">
      <c r="A53" s="36" t="s">
        <v>68</v>
      </c>
      <c r="B53" s="23">
        <v>5.18</v>
      </c>
      <c r="C53" s="24">
        <v>10</v>
      </c>
      <c r="D53" s="23">
        <v>9.35</v>
      </c>
      <c r="E53" s="23">
        <v>5</v>
      </c>
      <c r="F53" s="37">
        <v>8.879999999999999</v>
      </c>
      <c r="G53" s="25">
        <v>944</v>
      </c>
      <c r="H53" s="26">
        <v>1.131</v>
      </c>
      <c r="I53" s="38">
        <v>1.1980932203389831</v>
      </c>
      <c r="J53" s="39">
        <v>15259</v>
      </c>
      <c r="K53" s="39">
        <v>12731</v>
      </c>
      <c r="L53" s="39">
        <v>11982</v>
      </c>
      <c r="M53" s="28">
        <f t="shared" si="0"/>
        <v>0.28476047404439991</v>
      </c>
      <c r="N53" s="29" t="str">
        <f t="shared" si="5"/>
        <v>Gas Natural</v>
      </c>
      <c r="O53" s="32">
        <f t="shared" si="3"/>
        <v>56.1</v>
      </c>
      <c r="P53" s="31">
        <f t="shared" si="4"/>
        <v>0.7092276436107855</v>
      </c>
    </row>
    <row r="54" spans="1:19" x14ac:dyDescent="0.2">
      <c r="A54" s="36" t="s">
        <v>69</v>
      </c>
      <c r="B54" s="23">
        <v>4.67</v>
      </c>
      <c r="C54" s="24">
        <v>10</v>
      </c>
      <c r="D54" s="23">
        <v>17.5</v>
      </c>
      <c r="E54" s="23">
        <v>1.3</v>
      </c>
      <c r="F54" s="37">
        <v>17.27</v>
      </c>
      <c r="G54" s="25">
        <v>944</v>
      </c>
      <c r="H54" s="26">
        <v>1.131</v>
      </c>
      <c r="I54" s="38">
        <v>1.1980932203389831</v>
      </c>
      <c r="J54" s="39">
        <v>11396</v>
      </c>
      <c r="K54" s="39">
        <v>10222</v>
      </c>
      <c r="L54" s="39">
        <v>9682</v>
      </c>
      <c r="M54" s="28">
        <f t="shared" si="0"/>
        <v>0.3524065275769469</v>
      </c>
      <c r="N54" s="29" t="str">
        <f t="shared" si="5"/>
        <v>Gas Natural</v>
      </c>
      <c r="O54" s="32">
        <f t="shared" si="3"/>
        <v>56.1</v>
      </c>
      <c r="P54" s="31">
        <f t="shared" si="4"/>
        <v>0.57308813599062136</v>
      </c>
    </row>
    <row r="55" spans="1:19" x14ac:dyDescent="0.2">
      <c r="A55" s="36" t="s">
        <v>70</v>
      </c>
      <c r="B55" s="23">
        <v>7.51</v>
      </c>
      <c r="C55" s="24">
        <v>10</v>
      </c>
      <c r="D55" s="23">
        <v>32.35</v>
      </c>
      <c r="E55" s="23">
        <v>1.3</v>
      </c>
      <c r="F55" s="37">
        <v>31.93</v>
      </c>
      <c r="G55" s="25">
        <v>944</v>
      </c>
      <c r="H55" s="26">
        <v>1.131</v>
      </c>
      <c r="I55" s="38">
        <v>1.1980932203389831</v>
      </c>
      <c r="J55" s="39">
        <v>9522</v>
      </c>
      <c r="K55" s="39">
        <v>8531</v>
      </c>
      <c r="L55" s="39">
        <v>8140</v>
      </c>
      <c r="M55" s="28">
        <f t="shared" si="0"/>
        <v>0.41916461916461917</v>
      </c>
      <c r="N55" s="29" t="str">
        <f t="shared" si="5"/>
        <v>Gas Natural</v>
      </c>
      <c r="O55" s="32">
        <f t="shared" si="3"/>
        <v>56.1</v>
      </c>
      <c r="P55" s="31">
        <f t="shared" si="4"/>
        <v>0.48181547479484171</v>
      </c>
      <c r="S55" s="35"/>
    </row>
    <row r="56" spans="1:19" x14ac:dyDescent="0.2">
      <c r="A56" s="36" t="s">
        <v>71</v>
      </c>
      <c r="B56" s="23">
        <v>0.93</v>
      </c>
      <c r="C56" s="24">
        <v>26</v>
      </c>
      <c r="D56" s="23">
        <v>28.72</v>
      </c>
      <c r="E56" s="23">
        <v>2.6</v>
      </c>
      <c r="F56" s="37">
        <v>27.97</v>
      </c>
      <c r="G56" s="25">
        <v>930.7</v>
      </c>
      <c r="H56" s="26">
        <v>1.131</v>
      </c>
      <c r="I56" s="38">
        <v>1.2152143547867196</v>
      </c>
      <c r="J56" s="39">
        <v>11812</v>
      </c>
      <c r="K56" s="39">
        <v>10653</v>
      </c>
      <c r="L56" s="39">
        <v>9767</v>
      </c>
      <c r="M56" s="28">
        <f t="shared" si="0"/>
        <v>0.34933961298249205</v>
      </c>
      <c r="N56" s="29" t="str">
        <f t="shared" si="5"/>
        <v>Gas Natural</v>
      </c>
      <c r="O56" s="32">
        <f t="shared" si="3"/>
        <v>56.1</v>
      </c>
      <c r="P56" s="31">
        <f t="shared" si="4"/>
        <v>0.57811937866354046</v>
      </c>
    </row>
    <row r="57" spans="1:19" x14ac:dyDescent="0.2">
      <c r="A57" s="36" t="s">
        <v>72</v>
      </c>
      <c r="B57" s="23">
        <v>0.77</v>
      </c>
      <c r="C57" s="24">
        <v>26</v>
      </c>
      <c r="D57" s="23">
        <v>28.04</v>
      </c>
      <c r="E57" s="23">
        <v>2.6</v>
      </c>
      <c r="F57" s="37">
        <v>27.31</v>
      </c>
      <c r="G57" s="25">
        <v>930.7</v>
      </c>
      <c r="H57" s="26">
        <v>1.131</v>
      </c>
      <c r="I57" s="38">
        <v>1.2152143547867196</v>
      </c>
      <c r="J57" s="39">
        <v>12203</v>
      </c>
      <c r="K57" s="39">
        <v>10504</v>
      </c>
      <c r="L57" s="39">
        <v>9728</v>
      </c>
      <c r="M57" s="28">
        <f t="shared" si="0"/>
        <v>0.35074013157894735</v>
      </c>
      <c r="N57" s="29" t="str">
        <f t="shared" si="5"/>
        <v>Gas Natural</v>
      </c>
      <c r="O57" s="32">
        <f t="shared" si="3"/>
        <v>56.1</v>
      </c>
      <c r="P57" s="31">
        <f t="shared" si="4"/>
        <v>0.57581092614302465</v>
      </c>
    </row>
    <row r="58" spans="1:19" x14ac:dyDescent="0.2">
      <c r="A58" s="36" t="s">
        <v>73</v>
      </c>
      <c r="B58" s="23">
        <v>1.41</v>
      </c>
      <c r="C58" s="24">
        <v>26</v>
      </c>
      <c r="D58" s="23">
        <v>29.13</v>
      </c>
      <c r="E58" s="23">
        <v>2.6</v>
      </c>
      <c r="F58" s="37">
        <v>28.369999999999997</v>
      </c>
      <c r="G58" s="25">
        <v>930.7</v>
      </c>
      <c r="H58" s="26">
        <v>1.131</v>
      </c>
      <c r="I58" s="38">
        <v>1.2152143547867196</v>
      </c>
      <c r="J58" s="39">
        <v>11869</v>
      </c>
      <c r="K58" s="39">
        <v>10149</v>
      </c>
      <c r="L58" s="39">
        <v>9786</v>
      </c>
      <c r="M58" s="28">
        <f t="shared" si="0"/>
        <v>0.34866135295319844</v>
      </c>
      <c r="N58" s="29" t="str">
        <f t="shared" si="5"/>
        <v>Gas Natural</v>
      </c>
      <c r="O58" s="32">
        <f t="shared" si="3"/>
        <v>56.1</v>
      </c>
      <c r="P58" s="31">
        <f t="shared" si="4"/>
        <v>0.57924400937866349</v>
      </c>
    </row>
    <row r="59" spans="1:19" x14ac:dyDescent="0.2">
      <c r="A59" s="36" t="s">
        <v>74</v>
      </c>
      <c r="B59" s="23">
        <v>1.54</v>
      </c>
      <c r="C59" s="24">
        <v>26</v>
      </c>
      <c r="D59" s="23">
        <v>28.44</v>
      </c>
      <c r="E59" s="23">
        <v>2.6</v>
      </c>
      <c r="F59" s="37">
        <v>27.700000000000003</v>
      </c>
      <c r="G59" s="25">
        <v>930.7</v>
      </c>
      <c r="H59" s="26">
        <v>1.131</v>
      </c>
      <c r="I59" s="38">
        <v>1.2152143547867196</v>
      </c>
      <c r="J59" s="39">
        <v>11974</v>
      </c>
      <c r="K59" s="39">
        <v>10360</v>
      </c>
      <c r="L59" s="39">
        <v>9872</v>
      </c>
      <c r="M59" s="28">
        <f t="shared" si="0"/>
        <v>0.34562398703403563</v>
      </c>
      <c r="N59" s="29" t="str">
        <f t="shared" si="5"/>
        <v>Gas Natural</v>
      </c>
      <c r="O59" s="32">
        <f t="shared" si="3"/>
        <v>56.1</v>
      </c>
      <c r="P59" s="31">
        <f t="shared" si="4"/>
        <v>0.58433444314185234</v>
      </c>
    </row>
    <row r="60" spans="1:19" x14ac:dyDescent="0.2">
      <c r="A60" s="36" t="s">
        <v>75</v>
      </c>
      <c r="B60" s="23">
        <v>12.8</v>
      </c>
      <c r="C60" s="24">
        <v>9</v>
      </c>
      <c r="D60" s="23">
        <v>11.31</v>
      </c>
      <c r="E60" s="23">
        <v>1.4</v>
      </c>
      <c r="F60" s="37">
        <v>11.15</v>
      </c>
      <c r="G60" s="25">
        <v>965.4</v>
      </c>
      <c r="H60" s="26">
        <v>1.131</v>
      </c>
      <c r="I60" s="38">
        <v>1.1715351149782474</v>
      </c>
      <c r="J60" s="39">
        <v>15514</v>
      </c>
      <c r="K60" s="39">
        <v>14023</v>
      </c>
      <c r="L60" s="39">
        <v>13034</v>
      </c>
      <c r="M60" s="28">
        <f t="shared" si="0"/>
        <v>0.26177689120761088</v>
      </c>
      <c r="N60" s="29" t="str">
        <f t="shared" si="5"/>
        <v>Gas Natural</v>
      </c>
      <c r="O60" s="32">
        <f t="shared" si="3"/>
        <v>56.1</v>
      </c>
      <c r="P60" s="31">
        <f t="shared" si="4"/>
        <v>0.77149667057444304</v>
      </c>
    </row>
    <row r="61" spans="1:19" x14ac:dyDescent="0.2">
      <c r="A61" s="36" t="s">
        <v>76</v>
      </c>
      <c r="B61" s="23">
        <v>1.5</v>
      </c>
      <c r="C61" s="24">
        <v>22</v>
      </c>
      <c r="D61" s="23">
        <v>43.83</v>
      </c>
      <c r="E61" s="23">
        <v>1.3</v>
      </c>
      <c r="F61" s="37">
        <v>43.26</v>
      </c>
      <c r="G61" s="25">
        <v>979.8</v>
      </c>
      <c r="H61" s="26">
        <v>1.131</v>
      </c>
      <c r="I61" s="38">
        <v>1.1543172075933865</v>
      </c>
      <c r="J61" s="39">
        <v>11508</v>
      </c>
      <c r="K61" s="39">
        <v>9681</v>
      </c>
      <c r="L61" s="39">
        <v>8957</v>
      </c>
      <c r="M61" s="28">
        <f t="shared" si="0"/>
        <v>0.38093111532879315</v>
      </c>
      <c r="N61" s="29" t="str">
        <f t="shared" si="5"/>
        <v>Gas Natural</v>
      </c>
      <c r="O61" s="32">
        <f t="shared" si="3"/>
        <v>56.1</v>
      </c>
      <c r="P61" s="31">
        <f t="shared" si="4"/>
        <v>0.5301745955451348</v>
      </c>
    </row>
    <row r="62" spans="1:19" x14ac:dyDescent="0.2">
      <c r="A62" s="36" t="s">
        <v>77</v>
      </c>
      <c r="B62" s="23">
        <v>0.66</v>
      </c>
      <c r="C62" s="24">
        <v>22</v>
      </c>
      <c r="D62" s="23">
        <v>43.31</v>
      </c>
      <c r="E62" s="23">
        <v>1.3</v>
      </c>
      <c r="F62" s="37">
        <v>42.75</v>
      </c>
      <c r="G62" s="25">
        <v>979.8</v>
      </c>
      <c r="H62" s="26">
        <v>1.131</v>
      </c>
      <c r="I62" s="38">
        <v>1.1543172075933865</v>
      </c>
      <c r="J62" s="39">
        <v>11126</v>
      </c>
      <c r="K62" s="39">
        <v>9741</v>
      </c>
      <c r="L62" s="39">
        <v>9003</v>
      </c>
      <c r="M62" s="28">
        <f t="shared" si="0"/>
        <v>0.37898478285016107</v>
      </c>
      <c r="N62" s="29" t="str">
        <f t="shared" si="5"/>
        <v>Gas Natural</v>
      </c>
      <c r="O62" s="32">
        <f t="shared" si="3"/>
        <v>56.1</v>
      </c>
      <c r="P62" s="31">
        <f t="shared" si="4"/>
        <v>0.53289738569753808</v>
      </c>
    </row>
    <row r="63" spans="1:19" x14ac:dyDescent="0.2">
      <c r="A63" s="36" t="s">
        <v>78</v>
      </c>
      <c r="B63" s="23">
        <v>0.6</v>
      </c>
      <c r="C63" s="24">
        <v>22</v>
      </c>
      <c r="D63" s="23">
        <v>44.16</v>
      </c>
      <c r="E63" s="23">
        <v>1.3</v>
      </c>
      <c r="F63" s="37">
        <v>43.589999999999996</v>
      </c>
      <c r="G63" s="25">
        <v>979.8</v>
      </c>
      <c r="H63" s="26">
        <v>1.131</v>
      </c>
      <c r="I63" s="38">
        <v>1.1543172075933865</v>
      </c>
      <c r="J63" s="39">
        <v>11572</v>
      </c>
      <c r="K63" s="39">
        <v>9718</v>
      </c>
      <c r="L63" s="39">
        <v>8917</v>
      </c>
      <c r="M63" s="28">
        <f t="shared" si="0"/>
        <v>0.38263990131210046</v>
      </c>
      <c r="N63" s="29" t="str">
        <f t="shared" si="5"/>
        <v>Gas Natural</v>
      </c>
      <c r="O63" s="32">
        <f t="shared" si="3"/>
        <v>56.1</v>
      </c>
      <c r="P63" s="31">
        <f t="shared" si="4"/>
        <v>0.52780695193434934</v>
      </c>
    </row>
    <row r="64" spans="1:19" x14ac:dyDescent="0.2">
      <c r="A64" s="36" t="s">
        <v>79</v>
      </c>
      <c r="B64" s="23">
        <v>0.71</v>
      </c>
      <c r="C64" s="24">
        <v>22</v>
      </c>
      <c r="D64" s="23">
        <v>44.06</v>
      </c>
      <c r="E64" s="23">
        <v>1.3</v>
      </c>
      <c r="F64" s="37">
        <v>43.49</v>
      </c>
      <c r="G64" s="25">
        <v>979.8</v>
      </c>
      <c r="H64" s="26">
        <v>1.131</v>
      </c>
      <c r="I64" s="38">
        <v>1.1543172075933865</v>
      </c>
      <c r="J64" s="39">
        <v>11478</v>
      </c>
      <c r="K64" s="39">
        <v>9743</v>
      </c>
      <c r="L64" s="39">
        <v>8934</v>
      </c>
      <c r="M64" s="28">
        <f t="shared" si="0"/>
        <v>0.38191179762704275</v>
      </c>
      <c r="N64" s="29" t="str">
        <f t="shared" si="5"/>
        <v>Gas Natural</v>
      </c>
      <c r="O64" s="32">
        <f t="shared" si="3"/>
        <v>56.1</v>
      </c>
      <c r="P64" s="31">
        <f t="shared" si="4"/>
        <v>0.52881320046893321</v>
      </c>
    </row>
    <row r="65" spans="1:16" x14ac:dyDescent="0.2">
      <c r="A65" s="36" t="s">
        <v>80</v>
      </c>
      <c r="B65" s="23">
        <v>0.64</v>
      </c>
      <c r="C65" s="24">
        <v>26</v>
      </c>
      <c r="D65" s="23">
        <v>44.58</v>
      </c>
      <c r="E65" s="23">
        <v>1.3</v>
      </c>
      <c r="F65" s="37">
        <v>44</v>
      </c>
      <c r="G65" s="25">
        <v>911.2</v>
      </c>
      <c r="H65" s="26">
        <v>1.131</v>
      </c>
      <c r="I65" s="38">
        <v>1.2412203687445127</v>
      </c>
      <c r="J65" s="39">
        <v>11555</v>
      </c>
      <c r="K65" s="39">
        <v>9691</v>
      </c>
      <c r="L65" s="39">
        <v>8883</v>
      </c>
      <c r="M65" s="28">
        <f t="shared" si="0"/>
        <v>0.38410446921085217</v>
      </c>
      <c r="N65" s="29" t="str">
        <f t="shared" si="5"/>
        <v>Gas Natural</v>
      </c>
      <c r="O65" s="32">
        <f t="shared" si="3"/>
        <v>56.1</v>
      </c>
      <c r="P65" s="31">
        <f t="shared" si="4"/>
        <v>0.52579445486518173</v>
      </c>
    </row>
    <row r="66" spans="1:16" x14ac:dyDescent="0.2">
      <c r="A66" s="36" t="s">
        <v>81</v>
      </c>
      <c r="B66" s="23">
        <v>0.93</v>
      </c>
      <c r="C66" s="24">
        <v>26</v>
      </c>
      <c r="D66" s="23">
        <v>44</v>
      </c>
      <c r="E66" s="23">
        <v>1.3</v>
      </c>
      <c r="F66" s="37">
        <v>43.43</v>
      </c>
      <c r="G66" s="25">
        <v>911.2</v>
      </c>
      <c r="H66" s="26">
        <v>1.131</v>
      </c>
      <c r="I66" s="38">
        <v>1.2412203687445127</v>
      </c>
      <c r="J66" s="39">
        <v>11640</v>
      </c>
      <c r="K66" s="39">
        <v>9739</v>
      </c>
      <c r="L66" s="39">
        <v>8966</v>
      </c>
      <c r="M66" s="28">
        <f t="shared" si="0"/>
        <v>0.38054873968324782</v>
      </c>
      <c r="N66" s="29" t="str">
        <f t="shared" si="5"/>
        <v>Gas Natural</v>
      </c>
      <c r="O66" s="32">
        <f t="shared" si="3"/>
        <v>56.1</v>
      </c>
      <c r="P66" s="31">
        <f t="shared" si="4"/>
        <v>0.53070731535756155</v>
      </c>
    </row>
    <row r="67" spans="1:16" x14ac:dyDescent="0.2">
      <c r="A67" s="36" t="s">
        <v>82</v>
      </c>
      <c r="B67" s="23">
        <v>0.61</v>
      </c>
      <c r="C67" s="24">
        <v>26</v>
      </c>
      <c r="D67" s="23">
        <v>44.33</v>
      </c>
      <c r="E67" s="23">
        <v>1.3</v>
      </c>
      <c r="F67" s="37">
        <v>43.75</v>
      </c>
      <c r="G67" s="25">
        <v>911.2</v>
      </c>
      <c r="H67" s="26">
        <v>1.131</v>
      </c>
      <c r="I67" s="38">
        <v>1.2412203687445127</v>
      </c>
      <c r="J67" s="39">
        <v>11536</v>
      </c>
      <c r="K67" s="39">
        <v>9756</v>
      </c>
      <c r="L67" s="39">
        <v>8964</v>
      </c>
      <c r="M67" s="28">
        <f t="shared" si="0"/>
        <v>0.38063364569388664</v>
      </c>
      <c r="N67" s="29" t="str">
        <f t="shared" si="5"/>
        <v>Gas Natural</v>
      </c>
      <c r="O67" s="32">
        <f t="shared" si="3"/>
        <v>56.1</v>
      </c>
      <c r="P67" s="31">
        <f t="shared" si="4"/>
        <v>0.53058893317702227</v>
      </c>
    </row>
    <row r="68" spans="1:16" x14ac:dyDescent="0.2">
      <c r="A68" s="36" t="s">
        <v>83</v>
      </c>
      <c r="B68" s="23">
        <v>0.68</v>
      </c>
      <c r="C68" s="24">
        <v>26</v>
      </c>
      <c r="D68" s="23">
        <v>44.55</v>
      </c>
      <c r="E68" s="23">
        <v>1.3</v>
      </c>
      <c r="F68" s="37">
        <v>43.97</v>
      </c>
      <c r="G68" s="25">
        <v>911.2</v>
      </c>
      <c r="H68" s="26">
        <v>1.131</v>
      </c>
      <c r="I68" s="38">
        <v>1.2412203687445127</v>
      </c>
      <c r="J68" s="39">
        <v>11649</v>
      </c>
      <c r="K68" s="39">
        <v>9800</v>
      </c>
      <c r="L68" s="39">
        <v>8976</v>
      </c>
      <c r="M68" s="28">
        <f t="shared" si="0"/>
        <v>0.38012477718360071</v>
      </c>
      <c r="N68" s="29" t="str">
        <f t="shared" si="5"/>
        <v>Gas Natural</v>
      </c>
      <c r="O68" s="32">
        <f t="shared" si="3"/>
        <v>56.1</v>
      </c>
      <c r="P68" s="31">
        <f t="shared" si="4"/>
        <v>0.53129922626025794</v>
      </c>
    </row>
    <row r="69" spans="1:16" x14ac:dyDescent="0.2">
      <c r="A69" s="36" t="s">
        <v>84</v>
      </c>
      <c r="B69" s="23">
        <v>0.62</v>
      </c>
      <c r="C69" s="24">
        <v>26</v>
      </c>
      <c r="D69" s="23">
        <v>44</v>
      </c>
      <c r="E69" s="23">
        <v>1.3</v>
      </c>
      <c r="F69" s="37">
        <v>43.43</v>
      </c>
      <c r="G69" s="25">
        <v>911.2</v>
      </c>
      <c r="H69" s="26">
        <v>1.131</v>
      </c>
      <c r="I69" s="38">
        <v>1.2412203687445127</v>
      </c>
      <c r="J69" s="39">
        <v>11592</v>
      </c>
      <c r="K69" s="39">
        <v>9787</v>
      </c>
      <c r="L69" s="39">
        <v>8948</v>
      </c>
      <c r="M69" s="28">
        <f t="shared" si="0"/>
        <v>0.38131426016987036</v>
      </c>
      <c r="N69" s="29" t="str">
        <f t="shared" si="5"/>
        <v>Gas Natural</v>
      </c>
      <c r="O69" s="32">
        <f t="shared" si="3"/>
        <v>56.1</v>
      </c>
      <c r="P69" s="31">
        <f t="shared" si="4"/>
        <v>0.52964187573270805</v>
      </c>
    </row>
    <row r="70" spans="1:16" ht="13.5" thickBot="1" x14ac:dyDescent="0.25">
      <c r="A70" s="36" t="s">
        <v>85</v>
      </c>
      <c r="B70" s="23">
        <v>18.559999999999999</v>
      </c>
      <c r="C70" s="41">
        <v>28</v>
      </c>
      <c r="D70" s="23">
        <v>1.39</v>
      </c>
      <c r="E70" s="23">
        <v>4.9000000000000004</v>
      </c>
      <c r="F70" s="23">
        <v>1.3199999999999998</v>
      </c>
      <c r="G70" s="39">
        <v>37289</v>
      </c>
      <c r="H70" s="26">
        <v>0.46500000000000002</v>
      </c>
      <c r="I70" s="26">
        <v>12.470165464346055</v>
      </c>
      <c r="J70" s="27">
        <v>10530</v>
      </c>
      <c r="K70" s="27">
        <v>9321</v>
      </c>
      <c r="L70" s="27">
        <v>8918</v>
      </c>
      <c r="M70" s="28">
        <f t="shared" si="0"/>
        <v>0.3825969948418928</v>
      </c>
      <c r="N70" s="42" t="s">
        <v>86</v>
      </c>
      <c r="O70" s="43">
        <v>74.099999999999994</v>
      </c>
      <c r="P70" s="44">
        <f t="shared" si="4"/>
        <v>0.69723495896834697</v>
      </c>
    </row>
    <row r="74" spans="1:16" ht="13.15" customHeight="1" x14ac:dyDescent="0.2">
      <c r="A74" s="45" t="s">
        <v>87</v>
      </c>
    </row>
    <row r="75" spans="1:16" ht="13.9" customHeight="1" x14ac:dyDescent="0.2">
      <c r="A75" s="46" t="s">
        <v>88</v>
      </c>
    </row>
  </sheetData>
  <mergeCells count="17">
    <mergeCell ref="A5:L5"/>
    <mergeCell ref="A7:L7"/>
    <mergeCell ref="A8:L8"/>
    <mergeCell ref="A10:L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O12:O13"/>
    <mergeCell ref="P12:P13"/>
    <mergeCell ref="M13:M14"/>
    <mergeCell ref="N12:N14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8"/>
  <sheetViews>
    <sheetView zoomScaleNormal="100" workbookViewId="0">
      <selection activeCell="E9" sqref="E9"/>
    </sheetView>
  </sheetViews>
  <sheetFormatPr baseColWidth="10" defaultColWidth="11.42578125" defaultRowHeight="25.5" x14ac:dyDescent="0.35"/>
  <cols>
    <col min="1" max="1" width="20.7109375" style="188" customWidth="1"/>
    <col min="2" max="2" width="8.28515625" style="185" customWidth="1"/>
    <col min="3" max="10" width="21.5703125" style="185" bestFit="1" customWidth="1"/>
    <col min="11" max="16384" width="11.42578125" style="185"/>
  </cols>
  <sheetData>
    <row r="1" spans="1:10" x14ac:dyDescent="0.35">
      <c r="A1" s="184"/>
    </row>
    <row r="4" spans="1:10" ht="26.25" x14ac:dyDescent="0.4">
      <c r="A4" s="186" t="s">
        <v>325</v>
      </c>
    </row>
    <row r="5" spans="1:10" ht="26.25" x14ac:dyDescent="0.4">
      <c r="A5" s="186"/>
      <c r="C5" s="187"/>
      <c r="D5" s="187"/>
      <c r="E5" s="187"/>
      <c r="F5" s="187"/>
      <c r="G5" s="187"/>
      <c r="H5" s="187"/>
      <c r="I5" s="187"/>
    </row>
    <row r="6" spans="1:10" ht="26.25" thickBot="1" x14ac:dyDescent="0.4">
      <c r="C6" s="187"/>
      <c r="D6" s="187"/>
      <c r="E6" s="187"/>
      <c r="F6" s="187"/>
      <c r="G6" s="187"/>
      <c r="H6" s="187"/>
      <c r="I6" s="187"/>
    </row>
    <row r="7" spans="1:10" ht="27" thickBot="1" x14ac:dyDescent="0.45">
      <c r="A7" s="189"/>
      <c r="B7" s="189"/>
      <c r="C7" s="190">
        <v>2010</v>
      </c>
      <c r="D7" s="190">
        <v>2011</v>
      </c>
      <c r="E7" s="190">
        <v>2012</v>
      </c>
      <c r="F7" s="190">
        <v>2013</v>
      </c>
      <c r="G7" s="190">
        <v>2014</v>
      </c>
      <c r="H7" s="190">
        <v>2015</v>
      </c>
      <c r="I7" s="190">
        <v>2016</v>
      </c>
      <c r="J7" s="190">
        <v>2017</v>
      </c>
    </row>
    <row r="8" spans="1:10" ht="27" thickBot="1" x14ac:dyDescent="0.45">
      <c r="A8" s="191" t="s">
        <v>326</v>
      </c>
      <c r="B8" s="192"/>
      <c r="C8" s="192"/>
      <c r="D8" s="192"/>
      <c r="E8" s="192"/>
      <c r="F8" s="192"/>
      <c r="G8" s="192"/>
      <c r="H8" s="192"/>
      <c r="I8" s="192"/>
      <c r="J8" s="193"/>
    </row>
    <row r="9" spans="1:10" ht="16.5" customHeight="1" x14ac:dyDescent="0.4">
      <c r="A9" s="194" t="s">
        <v>327</v>
      </c>
      <c r="B9" s="195" t="s">
        <v>226</v>
      </c>
      <c r="C9" s="196">
        <v>280767.663</v>
      </c>
      <c r="D9" s="196">
        <v>317689.14</v>
      </c>
      <c r="E9" s="196">
        <v>325459.11999999994</v>
      </c>
      <c r="F9" s="196">
        <v>373791.26</v>
      </c>
      <c r="G9" s="196">
        <v>371305.77999999997</v>
      </c>
      <c r="H9" s="196">
        <v>377176.696</v>
      </c>
      <c r="I9" s="196">
        <v>214629.93900000001</v>
      </c>
      <c r="J9" s="197">
        <v>284284.71100000001</v>
      </c>
    </row>
    <row r="10" spans="1:10" ht="16.5" customHeight="1" x14ac:dyDescent="0.4">
      <c r="A10" s="194" t="s">
        <v>328</v>
      </c>
      <c r="B10" s="195" t="s">
        <v>261</v>
      </c>
      <c r="C10" s="196">
        <v>418380.17099999997</v>
      </c>
      <c r="D10" s="196">
        <v>477614.6</v>
      </c>
      <c r="E10" s="196">
        <v>485267.32000000007</v>
      </c>
      <c r="F10" s="196">
        <v>555713.26</v>
      </c>
      <c r="G10" s="196">
        <v>552076.43999999994</v>
      </c>
      <c r="H10" s="196">
        <v>560551.92799999996</v>
      </c>
      <c r="I10" s="196">
        <v>330698.88400000002</v>
      </c>
      <c r="J10" s="197">
        <v>431404.26799999998</v>
      </c>
    </row>
    <row r="11" spans="1:10" ht="16.5" customHeight="1" x14ac:dyDescent="0.4">
      <c r="A11" s="194" t="s">
        <v>329</v>
      </c>
      <c r="B11" s="195" t="s">
        <v>270</v>
      </c>
      <c r="C11" s="196">
        <v>11345.115999999998</v>
      </c>
      <c r="D11" s="196">
        <v>11062.147000000001</v>
      </c>
      <c r="E11" s="196">
        <v>9730.2360000000008</v>
      </c>
      <c r="F11" s="196">
        <v>8366.9229999999989</v>
      </c>
      <c r="G11" s="196">
        <v>9230.8360000000011</v>
      </c>
      <c r="H11" s="196">
        <v>9970.2779999999984</v>
      </c>
      <c r="I11" s="196">
        <v>9497.0040000000008</v>
      </c>
      <c r="J11" s="197">
        <v>10212.421999999999</v>
      </c>
    </row>
    <row r="12" spans="1:10" ht="16.5" customHeight="1" x14ac:dyDescent="0.4">
      <c r="A12" s="194" t="s">
        <v>330</v>
      </c>
      <c r="B12" s="195" t="s">
        <v>266</v>
      </c>
      <c r="C12" s="196">
        <v>8884.2089999999989</v>
      </c>
      <c r="D12" s="196">
        <v>15926.226000000001</v>
      </c>
      <c r="E12" s="196">
        <v>12913.739999999998</v>
      </c>
      <c r="F12" s="196">
        <v>11358.185999999998</v>
      </c>
      <c r="G12" s="196">
        <v>10445.099</v>
      </c>
      <c r="H12" s="196">
        <v>12813.867</v>
      </c>
      <c r="I12" s="196">
        <v>6632.0620000000017</v>
      </c>
      <c r="J12" s="197">
        <v>11241.978999999999</v>
      </c>
    </row>
    <row r="13" spans="1:10" ht="16.5" customHeight="1" x14ac:dyDescent="0.4">
      <c r="A13" s="194" t="s">
        <v>331</v>
      </c>
      <c r="B13" s="195" t="s">
        <v>207</v>
      </c>
      <c r="C13" s="196">
        <v>7849.8739999999998</v>
      </c>
      <c r="D13" s="196">
        <v>8621.2659999999996</v>
      </c>
      <c r="E13" s="196">
        <v>8717.6899999999987</v>
      </c>
      <c r="F13" s="196">
        <v>8548.19</v>
      </c>
      <c r="G13" s="196">
        <v>6937.6459999999988</v>
      </c>
      <c r="H13" s="196">
        <v>8959.4909999999982</v>
      </c>
      <c r="I13" s="196">
        <v>5032.6009999999997</v>
      </c>
      <c r="J13" s="197">
        <v>8563.4409999999989</v>
      </c>
    </row>
    <row r="14" spans="1:10" ht="26.25" x14ac:dyDescent="0.4">
      <c r="A14" s="194"/>
      <c r="B14" s="195" t="s">
        <v>208</v>
      </c>
      <c r="C14" s="196">
        <v>6640.692</v>
      </c>
      <c r="D14" s="196">
        <v>7153.3130000000001</v>
      </c>
      <c r="E14" s="196">
        <v>7359.0120000000006</v>
      </c>
      <c r="F14" s="196">
        <v>7028.0189999999984</v>
      </c>
      <c r="G14" s="196">
        <v>5548.0110000000004</v>
      </c>
      <c r="H14" s="196">
        <v>7037.5190000000011</v>
      </c>
      <c r="I14" s="196">
        <v>3451.9039999999995</v>
      </c>
      <c r="J14" s="197">
        <v>6239.6179999999995</v>
      </c>
    </row>
    <row r="15" spans="1:10" ht="26.25" x14ac:dyDescent="0.4">
      <c r="A15" s="194"/>
      <c r="B15" s="195" t="s">
        <v>209</v>
      </c>
      <c r="C15" s="196">
        <v>21561.253000000001</v>
      </c>
      <c r="D15" s="196">
        <v>20814.348000000002</v>
      </c>
      <c r="E15" s="196">
        <v>22706.515999999996</v>
      </c>
      <c r="F15" s="196">
        <v>22174.722999999998</v>
      </c>
      <c r="G15" s="196">
        <v>20967.522999999997</v>
      </c>
      <c r="H15" s="196">
        <v>23605.780999999999</v>
      </c>
      <c r="I15" s="196">
        <v>18889.346000000001</v>
      </c>
      <c r="J15" s="197">
        <v>20402.677000000003</v>
      </c>
    </row>
    <row r="16" spans="1:10" ht="16.5" customHeight="1" x14ac:dyDescent="0.4">
      <c r="A16" s="194" t="s">
        <v>332</v>
      </c>
      <c r="B16" s="195" t="s">
        <v>228</v>
      </c>
      <c r="C16" s="196">
        <v>7186.3240000000005</v>
      </c>
      <c r="D16" s="196">
        <v>9743.3469999999998</v>
      </c>
      <c r="E16" s="196">
        <v>9415.1349999999984</v>
      </c>
      <c r="F16" s="196">
        <v>6458.4300000000012</v>
      </c>
      <c r="G16" s="196">
        <v>5475.3140000000012</v>
      </c>
      <c r="H16" s="196">
        <v>14181.028999999999</v>
      </c>
      <c r="I16" s="196">
        <v>4440.6810000000005</v>
      </c>
      <c r="J16" s="197">
        <v>9498.8819999999996</v>
      </c>
    </row>
    <row r="17" spans="1:10" ht="26.25" x14ac:dyDescent="0.4">
      <c r="A17" s="194"/>
      <c r="B17" s="195" t="s">
        <v>229</v>
      </c>
      <c r="C17" s="196">
        <v>6993.1389999999992</v>
      </c>
      <c r="D17" s="196">
        <v>9282.0769999999993</v>
      </c>
      <c r="E17" s="196">
        <v>8698.5240000000013</v>
      </c>
      <c r="F17" s="196">
        <v>5753.3399999999992</v>
      </c>
      <c r="G17" s="196">
        <v>4912.893</v>
      </c>
      <c r="H17" s="196">
        <v>12898.888999999999</v>
      </c>
      <c r="I17" s="196">
        <v>5619.9069999999992</v>
      </c>
      <c r="J17" s="197">
        <v>9023.6689999999999</v>
      </c>
    </row>
    <row r="18" spans="1:10" ht="26.25" x14ac:dyDescent="0.4">
      <c r="A18" s="194"/>
      <c r="B18" s="195" t="s">
        <v>230</v>
      </c>
      <c r="C18" s="196">
        <v>6822.6170000000011</v>
      </c>
      <c r="D18" s="196">
        <v>9067.5030000000006</v>
      </c>
      <c r="E18" s="196">
        <v>8820.1739999999991</v>
      </c>
      <c r="F18" s="196">
        <v>6045.0469999999987</v>
      </c>
      <c r="G18" s="196">
        <v>5060.7860000000001</v>
      </c>
      <c r="H18" s="196">
        <v>13386.753999999999</v>
      </c>
      <c r="I18" s="196">
        <v>5422.3110000000006</v>
      </c>
      <c r="J18" s="197">
        <v>8865.5539999999983</v>
      </c>
    </row>
    <row r="19" spans="1:10" ht="26.25" x14ac:dyDescent="0.4">
      <c r="A19" s="194"/>
      <c r="B19" s="195" t="s">
        <v>231</v>
      </c>
      <c r="C19" s="196">
        <v>5297.4830000000002</v>
      </c>
      <c r="D19" s="196">
        <v>6581.7929999999997</v>
      </c>
      <c r="E19" s="196">
        <v>6336.6400000000012</v>
      </c>
      <c r="F19" s="196">
        <v>4570.0379999999996</v>
      </c>
      <c r="G19" s="196">
        <v>3245.1849999999999</v>
      </c>
      <c r="H19" s="196">
        <v>6687.3670912745001</v>
      </c>
      <c r="I19" s="196">
        <v>2561.4390000000003</v>
      </c>
      <c r="J19" s="197">
        <v>4531.527000000001</v>
      </c>
    </row>
    <row r="20" spans="1:10" ht="26.25" x14ac:dyDescent="0.4">
      <c r="A20" s="194"/>
      <c r="B20" s="195" t="s">
        <v>232</v>
      </c>
      <c r="C20" s="196">
        <v>90321.68</v>
      </c>
      <c r="D20" s="196">
        <v>94885.142000000007</v>
      </c>
      <c r="E20" s="196">
        <v>92591.819999999992</v>
      </c>
      <c r="F20" s="196">
        <v>80968.934000000008</v>
      </c>
      <c r="G20" s="196">
        <v>71783.653000000006</v>
      </c>
      <c r="H20" s="196">
        <v>80462.043000000005</v>
      </c>
      <c r="I20" s="196">
        <v>75993.778999999995</v>
      </c>
      <c r="J20" s="197">
        <v>96164.228000000003</v>
      </c>
    </row>
    <row r="21" spans="1:10" ht="16.5" customHeight="1" x14ac:dyDescent="0.4">
      <c r="A21" s="194" t="s">
        <v>333</v>
      </c>
      <c r="B21" s="195" t="s">
        <v>263</v>
      </c>
      <c r="C21" s="196">
        <v>35381.828000000001</v>
      </c>
      <c r="D21" s="196">
        <v>40391.101000000002</v>
      </c>
      <c r="E21" s="196">
        <v>32300.107999999997</v>
      </c>
      <c r="F21" s="196">
        <v>36699.025999999998</v>
      </c>
      <c r="G21" s="196">
        <v>35041.322</v>
      </c>
      <c r="H21" s="196">
        <v>38808.311000000002</v>
      </c>
      <c r="I21" s="196">
        <v>27181.951999999997</v>
      </c>
      <c r="J21" s="197">
        <v>38544.047999999995</v>
      </c>
    </row>
    <row r="22" spans="1:10" ht="26.25" x14ac:dyDescent="0.4">
      <c r="A22" s="194"/>
      <c r="B22" s="195" t="s">
        <v>264</v>
      </c>
      <c r="C22" s="196">
        <v>43128.714000000007</v>
      </c>
      <c r="D22" s="196">
        <v>46044.358999999997</v>
      </c>
      <c r="E22" s="196">
        <v>43194.46</v>
      </c>
      <c r="F22" s="196">
        <v>45291.724999999999</v>
      </c>
      <c r="G22" s="196">
        <v>48557.090000000004</v>
      </c>
      <c r="H22" s="196">
        <v>47305.845000000001</v>
      </c>
      <c r="I22" s="196">
        <v>39690.658000000003</v>
      </c>
      <c r="J22" s="197">
        <v>47225.397999999994</v>
      </c>
    </row>
    <row r="23" spans="1:10" ht="16.5" customHeight="1" x14ac:dyDescent="0.4">
      <c r="A23" s="194" t="s">
        <v>334</v>
      </c>
      <c r="B23" s="195" t="s">
        <v>256</v>
      </c>
      <c r="C23" s="196">
        <v>66898.476999999999</v>
      </c>
      <c r="D23" s="196">
        <v>71701.509999999995</v>
      </c>
      <c r="E23" s="196">
        <v>68123.947000000015</v>
      </c>
      <c r="F23" s="196">
        <v>70554.083999999988</v>
      </c>
      <c r="G23" s="196">
        <v>15429.729000000001</v>
      </c>
      <c r="H23" s="196">
        <v>23543.032999999996</v>
      </c>
      <c r="I23" s="196">
        <v>53982.859000000004</v>
      </c>
      <c r="J23" s="197">
        <v>69211.264999999999</v>
      </c>
    </row>
    <row r="24" spans="1:10" ht="16.5" customHeight="1" x14ac:dyDescent="0.4">
      <c r="A24" s="194" t="s">
        <v>335</v>
      </c>
      <c r="B24" s="195" t="s">
        <v>223</v>
      </c>
      <c r="C24" s="196">
        <v>63528.492000000006</v>
      </c>
      <c r="D24" s="196">
        <v>66072.78</v>
      </c>
      <c r="E24" s="196">
        <v>69551.442999999999</v>
      </c>
      <c r="F24" s="196">
        <v>71908.643000000011</v>
      </c>
      <c r="G24" s="196">
        <v>64762.602000000014</v>
      </c>
      <c r="H24" s="196">
        <v>71255.490000000005</v>
      </c>
      <c r="I24" s="196">
        <v>53061.766000000011</v>
      </c>
      <c r="J24" s="197">
        <v>68171.011999999988</v>
      </c>
    </row>
    <row r="25" spans="1:10" ht="26.25" x14ac:dyDescent="0.4">
      <c r="A25" s="194"/>
      <c r="B25" s="195" t="s">
        <v>224</v>
      </c>
      <c r="C25" s="196">
        <v>62589.967000000004</v>
      </c>
      <c r="D25" s="196">
        <v>67733.377999999997</v>
      </c>
      <c r="E25" s="196">
        <v>64736.137999999999</v>
      </c>
      <c r="F25" s="196">
        <v>72200.594999999987</v>
      </c>
      <c r="G25" s="196">
        <v>62725.933999999994</v>
      </c>
      <c r="H25" s="196">
        <v>67719.197</v>
      </c>
      <c r="I25" s="196">
        <v>53897.992999999995</v>
      </c>
      <c r="J25" s="197">
        <v>66329.928</v>
      </c>
    </row>
    <row r="26" spans="1:10" ht="16.5" customHeight="1" x14ac:dyDescent="0.4">
      <c r="A26" s="194" t="s">
        <v>336</v>
      </c>
      <c r="B26" s="195" t="s">
        <v>234</v>
      </c>
      <c r="C26" s="196">
        <v>79080.590999999986</v>
      </c>
      <c r="D26" s="196">
        <v>83215.97</v>
      </c>
      <c r="E26" s="196">
        <v>78452.136999999988</v>
      </c>
      <c r="F26" s="196">
        <v>86076.892000000022</v>
      </c>
      <c r="G26" s="196">
        <v>78528.325000000012</v>
      </c>
      <c r="H26" s="196">
        <v>81849.416999999987</v>
      </c>
      <c r="I26" s="196">
        <v>63047.572</v>
      </c>
      <c r="J26" s="197">
        <v>79535.85500000001</v>
      </c>
    </row>
    <row r="27" spans="1:10" ht="26.25" x14ac:dyDescent="0.4">
      <c r="A27" s="194"/>
      <c r="B27" s="195" t="s">
        <v>235</v>
      </c>
      <c r="C27" s="196">
        <v>77042.933999999994</v>
      </c>
      <c r="D27" s="196">
        <v>78275.415999999997</v>
      </c>
      <c r="E27" s="196">
        <v>73415.542000000016</v>
      </c>
      <c r="F27" s="196">
        <v>79960.05799999999</v>
      </c>
      <c r="G27" s="196">
        <v>77429.541999999987</v>
      </c>
      <c r="H27" s="196">
        <v>80452.606</v>
      </c>
      <c r="I27" s="196">
        <v>61868.472999999998</v>
      </c>
      <c r="J27" s="197">
        <v>81530.162000000011</v>
      </c>
    </row>
    <row r="28" spans="1:10" ht="16.5" customHeight="1" x14ac:dyDescent="0.4">
      <c r="A28" s="194" t="s">
        <v>337</v>
      </c>
      <c r="B28" s="195" t="s">
        <v>211</v>
      </c>
      <c r="C28" s="196">
        <v>79039.576000000001</v>
      </c>
      <c r="D28" s="196">
        <v>58254.008999999998</v>
      </c>
      <c r="E28" s="196">
        <v>51281.207999999999</v>
      </c>
      <c r="F28" s="196">
        <v>86457.891000000003</v>
      </c>
      <c r="G28" s="196">
        <v>85493.885999999984</v>
      </c>
      <c r="H28" s="196">
        <v>81648.601999999999</v>
      </c>
      <c r="I28" s="196">
        <v>62691.474999999999</v>
      </c>
      <c r="J28" s="197">
        <v>85854.238000000012</v>
      </c>
    </row>
    <row r="29" spans="1:10" ht="26.25" x14ac:dyDescent="0.4">
      <c r="A29" s="194"/>
      <c r="B29" s="195" t="s">
        <v>212</v>
      </c>
      <c r="C29" s="196">
        <v>81435.836999999985</v>
      </c>
      <c r="D29" s="196">
        <v>91507.437000000005</v>
      </c>
      <c r="E29" s="196">
        <v>83285.340000000011</v>
      </c>
      <c r="F29" s="196">
        <v>84764.018000000011</v>
      </c>
      <c r="G29" s="196">
        <v>77185.930999999997</v>
      </c>
      <c r="H29" s="196">
        <v>81079.112999999998</v>
      </c>
      <c r="I29" s="196">
        <v>67549.632999999987</v>
      </c>
      <c r="J29" s="197">
        <v>83617.593000000008</v>
      </c>
    </row>
    <row r="30" spans="1:10" ht="16.5" customHeight="1" x14ac:dyDescent="0.4">
      <c r="A30" s="194" t="s">
        <v>338</v>
      </c>
      <c r="B30" s="195" t="s">
        <v>237</v>
      </c>
      <c r="C30" s="196">
        <v>95760.286999999982</v>
      </c>
      <c r="D30" s="196">
        <v>95144.05</v>
      </c>
      <c r="E30" s="196">
        <v>95119.72</v>
      </c>
      <c r="F30" s="196">
        <v>105447.58899999999</v>
      </c>
      <c r="G30" s="196">
        <v>99009.819000000003</v>
      </c>
      <c r="H30" s="196">
        <v>86632.661000000007</v>
      </c>
      <c r="I30" s="196">
        <v>79958.990999999995</v>
      </c>
      <c r="J30" s="197">
        <v>91011.156999999992</v>
      </c>
    </row>
    <row r="31" spans="1:10" ht="26.25" x14ac:dyDescent="0.4">
      <c r="A31" s="194"/>
      <c r="B31" s="195" t="s">
        <v>238</v>
      </c>
      <c r="C31" s="196">
        <v>93799.604999999996</v>
      </c>
      <c r="D31" s="196">
        <v>98539.03</v>
      </c>
      <c r="E31" s="196">
        <v>94138.09</v>
      </c>
      <c r="F31" s="196">
        <v>99492.22</v>
      </c>
      <c r="G31" s="196">
        <v>99241.433000000005</v>
      </c>
      <c r="H31" s="196">
        <v>93811.007999999987</v>
      </c>
      <c r="I31" s="196">
        <v>82387.252999999997</v>
      </c>
      <c r="J31" s="197">
        <v>99447.379000000015</v>
      </c>
    </row>
    <row r="32" spans="1:10" ht="16.5" customHeight="1" x14ac:dyDescent="0.4">
      <c r="A32" s="194" t="s">
        <v>339</v>
      </c>
      <c r="B32" s="195" t="s">
        <v>246</v>
      </c>
      <c r="C32" s="196">
        <v>4114</v>
      </c>
      <c r="D32" s="196">
        <v>4554.1049999999996</v>
      </c>
      <c r="E32" s="196">
        <v>4812.643</v>
      </c>
      <c r="F32" s="196">
        <v>4552.4240000000009</v>
      </c>
      <c r="G32" s="196">
        <v>4384.4089999999997</v>
      </c>
      <c r="H32" s="196">
        <v>4376.9049999999997</v>
      </c>
      <c r="I32" s="196">
        <v>3466.1080000000002</v>
      </c>
      <c r="J32" s="197">
        <v>4191.5759999999991</v>
      </c>
    </row>
    <row r="33" spans="1:12" ht="26.25" x14ac:dyDescent="0.4">
      <c r="A33" s="194"/>
      <c r="B33" s="195" t="s">
        <v>247</v>
      </c>
      <c r="C33" s="196">
        <v>4195</v>
      </c>
      <c r="D33" s="196">
        <v>4563.4110000000001</v>
      </c>
      <c r="E33" s="196">
        <v>4781.6249999999973</v>
      </c>
      <c r="F33" s="196">
        <v>4698.2270000000008</v>
      </c>
      <c r="G33" s="196">
        <v>4197.7930000000006</v>
      </c>
      <c r="H33" s="196">
        <v>4145.2669999999998</v>
      </c>
      <c r="I33" s="196">
        <v>3329.4500000000003</v>
      </c>
      <c r="J33" s="197">
        <v>4038.616</v>
      </c>
    </row>
    <row r="34" spans="1:12" ht="16.5" customHeight="1" x14ac:dyDescent="0.4">
      <c r="A34" s="194" t="s">
        <v>340</v>
      </c>
      <c r="B34" s="195" t="s">
        <v>203</v>
      </c>
      <c r="C34" s="196">
        <v>9271.0999999999949</v>
      </c>
      <c r="D34" s="196">
        <v>8656.5849999999991</v>
      </c>
      <c r="E34" s="196">
        <v>10232.768999999998</v>
      </c>
      <c r="F34" s="196">
        <v>8655.150999999998</v>
      </c>
      <c r="G34" s="196">
        <v>8364.82</v>
      </c>
      <c r="H34" s="196">
        <v>8059.2840000000015</v>
      </c>
      <c r="I34" s="196">
        <v>8299.025999999998</v>
      </c>
      <c r="J34" s="197">
        <v>7068.2120000000004</v>
      </c>
    </row>
    <row r="35" spans="1:12" ht="26.25" x14ac:dyDescent="0.4">
      <c r="A35" s="194"/>
      <c r="B35" s="195" t="s">
        <v>204</v>
      </c>
      <c r="C35" s="196">
        <v>4843.4999999999982</v>
      </c>
      <c r="D35" s="196">
        <v>5139.1980000000003</v>
      </c>
      <c r="E35" s="196">
        <v>4981.5259999999998</v>
      </c>
      <c r="F35" s="196">
        <v>3998.6959999999999</v>
      </c>
      <c r="G35" s="196">
        <v>4087.8379999999997</v>
      </c>
      <c r="H35" s="196">
        <v>3992.585</v>
      </c>
      <c r="I35" s="196">
        <v>2863.16</v>
      </c>
      <c r="J35" s="197">
        <v>3531.5559999999991</v>
      </c>
    </row>
    <row r="36" spans="1:12" ht="26.25" x14ac:dyDescent="0.4">
      <c r="A36" s="194"/>
      <c r="B36" s="195" t="s">
        <v>205</v>
      </c>
      <c r="C36" s="196">
        <v>5760.9160000000011</v>
      </c>
      <c r="D36" s="196">
        <v>6575.5169999999998</v>
      </c>
      <c r="E36" s="196">
        <v>7386.07</v>
      </c>
      <c r="F36" s="196">
        <v>6891.6029999999992</v>
      </c>
      <c r="G36" s="196">
        <v>6808.925000000002</v>
      </c>
      <c r="H36" s="196">
        <v>6644.1160000000018</v>
      </c>
      <c r="I36" s="196">
        <v>5656.7429999999995</v>
      </c>
      <c r="J36" s="197">
        <v>6833.0870000000014</v>
      </c>
    </row>
    <row r="37" spans="1:12" ht="16.5" customHeight="1" x14ac:dyDescent="0.4">
      <c r="A37" s="194" t="s">
        <v>341</v>
      </c>
      <c r="B37" s="195" t="s">
        <v>219</v>
      </c>
      <c r="C37" s="196">
        <v>12172.712</v>
      </c>
      <c r="D37" s="196">
        <v>11726.216</v>
      </c>
      <c r="E37" s="196">
        <v>12408.229999999998</v>
      </c>
      <c r="F37" s="196">
        <v>12482.189999999999</v>
      </c>
      <c r="G37" s="196">
        <v>11577.643</v>
      </c>
      <c r="H37" s="196">
        <v>11539.983</v>
      </c>
      <c r="I37" s="196">
        <v>9108.7590000000018</v>
      </c>
      <c r="J37" s="197">
        <v>10812.361999999999</v>
      </c>
    </row>
    <row r="38" spans="1:12" ht="26.25" x14ac:dyDescent="0.4">
      <c r="A38" s="194"/>
      <c r="B38" s="195" t="s">
        <v>220</v>
      </c>
      <c r="C38" s="196">
        <v>14106.915000000001</v>
      </c>
      <c r="D38" s="196">
        <v>13902.388999999999</v>
      </c>
      <c r="E38" s="196">
        <v>15012.157999999999</v>
      </c>
      <c r="F38" s="196">
        <v>15518.906999999997</v>
      </c>
      <c r="G38" s="196">
        <v>14227.504000000001</v>
      </c>
      <c r="H38" s="196">
        <v>14778.668000000003</v>
      </c>
      <c r="I38" s="196">
        <v>11847.556</v>
      </c>
      <c r="J38" s="197">
        <v>13785.387999999999</v>
      </c>
    </row>
    <row r="39" spans="1:12" ht="26.25" x14ac:dyDescent="0.4">
      <c r="A39" s="194"/>
      <c r="B39" s="195" t="s">
        <v>221</v>
      </c>
      <c r="C39" s="196">
        <v>11843.383000000002</v>
      </c>
      <c r="D39" s="196">
        <v>11428.677</v>
      </c>
      <c r="E39" s="196">
        <v>12088.935999999998</v>
      </c>
      <c r="F39" s="196">
        <v>12150.215</v>
      </c>
      <c r="G39" s="196">
        <v>11142.393000000002</v>
      </c>
      <c r="H39" s="196">
        <v>11178.842000000001</v>
      </c>
      <c r="I39" s="196">
        <v>9006.9719999999979</v>
      </c>
      <c r="J39" s="197">
        <v>10677.777000000002</v>
      </c>
    </row>
    <row r="40" spans="1:12" ht="16.5" customHeight="1" x14ac:dyDescent="0.4">
      <c r="A40" s="194" t="s">
        <v>342</v>
      </c>
      <c r="B40" s="195" t="s">
        <v>214</v>
      </c>
      <c r="C40" s="196">
        <v>43231.955000000002</v>
      </c>
      <c r="D40" s="196">
        <v>41999.478999999999</v>
      </c>
      <c r="E40" s="196">
        <v>43164.040999999997</v>
      </c>
      <c r="F40" s="196">
        <v>45495.326000000001</v>
      </c>
      <c r="G40" s="196">
        <v>43258.477999999996</v>
      </c>
      <c r="H40" s="196">
        <v>41867.756999999991</v>
      </c>
      <c r="I40" s="196">
        <v>36040.239999999998</v>
      </c>
      <c r="J40" s="197">
        <v>41074.044999999998</v>
      </c>
    </row>
    <row r="41" spans="1:12" ht="16.5" customHeight="1" x14ac:dyDescent="0.4">
      <c r="A41" s="194" t="s">
        <v>343</v>
      </c>
      <c r="B41" s="195" t="s">
        <v>216</v>
      </c>
      <c r="C41" s="196">
        <v>5956.3567500000081</v>
      </c>
      <c r="D41" s="196">
        <v>3270.2496729999998</v>
      </c>
      <c r="E41" s="196">
        <v>5549.0742733333336</v>
      </c>
      <c r="F41" s="196">
        <v>3766.9215449999997</v>
      </c>
      <c r="G41" s="196">
        <v>4567.3325349999996</v>
      </c>
      <c r="H41" s="196">
        <v>1658.2380349999999</v>
      </c>
      <c r="I41" s="196">
        <v>38.668450000000043</v>
      </c>
      <c r="J41" s="197">
        <v>0</v>
      </c>
    </row>
    <row r="42" spans="1:12" ht="26.25" x14ac:dyDescent="0.4">
      <c r="A42" s="194" t="s">
        <v>344</v>
      </c>
      <c r="B42" s="195" t="s">
        <v>217</v>
      </c>
      <c r="C42" s="196">
        <v>106123.25798427663</v>
      </c>
      <c r="D42" s="196">
        <v>124388.162</v>
      </c>
      <c r="E42" s="196">
        <v>135330.64200000002</v>
      </c>
      <c r="F42" s="196">
        <v>141958.08270668716</v>
      </c>
      <c r="G42" s="196">
        <v>127364.10300000003</v>
      </c>
      <c r="H42" s="196">
        <v>130614.54000000001</v>
      </c>
      <c r="I42" s="196">
        <v>50256.089999999975</v>
      </c>
      <c r="J42" s="197">
        <v>127227.77000000002</v>
      </c>
    </row>
    <row r="43" spans="1:12" ht="26.25" x14ac:dyDescent="0.4">
      <c r="A43" s="194" t="s">
        <v>345</v>
      </c>
      <c r="B43" s="195" t="s">
        <v>346</v>
      </c>
      <c r="C43" s="196">
        <v>190812.26330156953</v>
      </c>
      <c r="D43" s="196">
        <v>206067.00099999999</v>
      </c>
      <c r="E43" s="196">
        <v>209706.07100000003</v>
      </c>
      <c r="F43" s="196">
        <v>223487.34744793986</v>
      </c>
      <c r="G43" s="196">
        <v>70571.212</v>
      </c>
      <c r="H43" s="196">
        <v>211398.55300000001</v>
      </c>
      <c r="I43" s="196">
        <v>155757.26200000002</v>
      </c>
      <c r="J43" s="197">
        <v>179334.13099999996</v>
      </c>
    </row>
    <row r="44" spans="1:12" ht="16.5" customHeight="1" x14ac:dyDescent="0.4">
      <c r="A44" s="194" t="s">
        <v>347</v>
      </c>
      <c r="B44" s="195" t="s">
        <v>240</v>
      </c>
      <c r="C44" s="196">
        <v>14119.3</v>
      </c>
      <c r="D44" s="196">
        <v>19288.97</v>
      </c>
      <c r="E44" s="196">
        <v>20815.78</v>
      </c>
      <c r="F44" s="196">
        <v>16358.64</v>
      </c>
      <c r="G44" s="196">
        <v>19804.840000000004</v>
      </c>
      <c r="H44" s="196">
        <v>17612.39</v>
      </c>
      <c r="I44" s="196">
        <v>12031.66</v>
      </c>
      <c r="J44" s="197">
        <v>10963.130000000001</v>
      </c>
    </row>
    <row r="45" spans="1:12" ht="16.5" customHeight="1" x14ac:dyDescent="0.4">
      <c r="A45" s="194" t="s">
        <v>348</v>
      </c>
      <c r="B45" s="195" t="s">
        <v>242</v>
      </c>
      <c r="C45" s="196">
        <v>40270.455000000002</v>
      </c>
      <c r="D45" s="196">
        <v>38528.400999999998</v>
      </c>
      <c r="E45" s="196">
        <v>41587.581999999995</v>
      </c>
      <c r="F45" s="196">
        <v>42148.481999999996</v>
      </c>
      <c r="G45" s="196">
        <v>45154.620999999999</v>
      </c>
      <c r="H45" s="196">
        <v>41357.006000000001</v>
      </c>
      <c r="I45" s="196">
        <v>32860.883000000002</v>
      </c>
      <c r="J45" s="197">
        <v>31306.786999999997</v>
      </c>
      <c r="K45" s="198"/>
      <c r="L45" s="198"/>
    </row>
    <row r="46" spans="1:12" ht="26.25" x14ac:dyDescent="0.4">
      <c r="A46" s="194" t="s">
        <v>349</v>
      </c>
      <c r="B46" s="195" t="s">
        <v>244</v>
      </c>
      <c r="C46" s="196">
        <v>14596.415000000001</v>
      </c>
      <c r="D46" s="196">
        <v>17363.156999999999</v>
      </c>
      <c r="E46" s="196">
        <v>17535.357</v>
      </c>
      <c r="F46" s="196">
        <v>18995.719000000001</v>
      </c>
      <c r="G46" s="196">
        <v>22123.662000000004</v>
      </c>
      <c r="H46" s="196">
        <v>18022.292999999998</v>
      </c>
      <c r="I46" s="196">
        <v>14087.349</v>
      </c>
      <c r="J46" s="197">
        <v>14473.441999999999</v>
      </c>
      <c r="K46" s="198"/>
      <c r="L46" s="198"/>
    </row>
    <row r="47" spans="1:12" ht="26.25" x14ac:dyDescent="0.4">
      <c r="A47" s="194" t="s">
        <v>350</v>
      </c>
      <c r="B47" s="195" t="s">
        <v>251</v>
      </c>
      <c r="C47" s="196">
        <v>16964.522000000001</v>
      </c>
      <c r="D47" s="196">
        <v>17331.444</v>
      </c>
      <c r="E47" s="196">
        <v>18585.001000000004</v>
      </c>
      <c r="F47" s="196">
        <v>16688.195999999996</v>
      </c>
      <c r="G47" s="196">
        <v>17786.664000000001</v>
      </c>
      <c r="H47" s="196">
        <v>18207.585999999999</v>
      </c>
      <c r="I47" s="196">
        <v>16078.901000000002</v>
      </c>
      <c r="J47" s="197">
        <v>15005.555</v>
      </c>
      <c r="K47" s="198"/>
      <c r="L47" s="198"/>
    </row>
    <row r="48" spans="1:12" ht="16.5" customHeight="1" x14ac:dyDescent="0.4">
      <c r="A48" s="194" t="s">
        <v>317</v>
      </c>
      <c r="B48" s="195" t="s">
        <v>253</v>
      </c>
      <c r="C48" s="196">
        <v>3310.3999999999996</v>
      </c>
      <c r="D48" s="196">
        <v>4002.56</v>
      </c>
      <c r="E48" s="196">
        <v>6492.8999999999987</v>
      </c>
      <c r="F48" s="196">
        <v>7388.4</v>
      </c>
      <c r="G48" s="196">
        <v>7175.8399999999992</v>
      </c>
      <c r="H48" s="196">
        <v>8301.2000000000007</v>
      </c>
      <c r="I48" s="196">
        <v>2307.6</v>
      </c>
      <c r="J48" s="197">
        <v>3547</v>
      </c>
      <c r="K48" s="198"/>
      <c r="L48" s="198"/>
    </row>
    <row r="49" spans="1:12" ht="12" customHeight="1" x14ac:dyDescent="0.4">
      <c r="A49" s="194"/>
      <c r="B49" s="195" t="s">
        <v>254</v>
      </c>
      <c r="C49" s="196"/>
      <c r="D49" s="196">
        <v>51.81</v>
      </c>
      <c r="E49" s="196">
        <v>346.79999999999995</v>
      </c>
      <c r="F49" s="196">
        <v>0</v>
      </c>
      <c r="G49" s="196">
        <v>0</v>
      </c>
      <c r="H49" s="196"/>
      <c r="I49" s="196">
        <v>2352.1</v>
      </c>
      <c r="J49" s="197">
        <v>3707.2000000000003</v>
      </c>
      <c r="K49" s="198"/>
      <c r="L49" s="198"/>
    </row>
    <row r="50" spans="1:12" ht="16.5" customHeight="1" x14ac:dyDescent="0.4">
      <c r="A50" s="194" t="s">
        <v>351</v>
      </c>
      <c r="B50" s="195" t="s">
        <v>258</v>
      </c>
      <c r="C50" s="196"/>
      <c r="D50" s="196"/>
      <c r="E50" s="196"/>
      <c r="F50" s="196"/>
      <c r="G50" s="196"/>
      <c r="H50" s="196">
        <v>2118.4740000000002</v>
      </c>
      <c r="I50" s="196">
        <v>5921.3628000000017</v>
      </c>
      <c r="J50" s="197">
        <v>9940.8974000000035</v>
      </c>
      <c r="K50" s="198"/>
      <c r="L50" s="198"/>
    </row>
    <row r="51" spans="1:12" ht="12" customHeight="1" x14ac:dyDescent="0.4">
      <c r="A51" s="194"/>
      <c r="B51" s="195" t="s">
        <v>259</v>
      </c>
      <c r="C51" s="196"/>
      <c r="D51" s="196"/>
      <c r="E51" s="196"/>
      <c r="F51" s="196"/>
      <c r="G51" s="196"/>
      <c r="H51" s="196">
        <v>1880.5391999999999</v>
      </c>
      <c r="I51" s="196">
        <v>6106.0889999999999</v>
      </c>
      <c r="J51" s="197">
        <v>10262.133000000002</v>
      </c>
      <c r="K51" s="198"/>
      <c r="L51" s="198"/>
    </row>
    <row r="52" spans="1:12" ht="12" customHeight="1" thickBot="1" x14ac:dyDescent="0.45">
      <c r="A52" s="194" t="s">
        <v>352</v>
      </c>
      <c r="B52" s="195" t="s">
        <v>353</v>
      </c>
      <c r="C52" s="196"/>
      <c r="D52" s="196"/>
      <c r="E52" s="196"/>
      <c r="F52" s="196"/>
      <c r="G52" s="196"/>
      <c r="H52" s="196"/>
      <c r="I52" s="196"/>
      <c r="J52" s="197">
        <v>11172.225999999999</v>
      </c>
      <c r="K52" s="198"/>
      <c r="L52" s="198"/>
    </row>
    <row r="53" spans="1:12" ht="12" customHeight="1" thickBot="1" x14ac:dyDescent="0.45">
      <c r="A53" s="191" t="s">
        <v>354</v>
      </c>
      <c r="B53" s="192"/>
      <c r="C53" s="199"/>
      <c r="D53" s="199"/>
      <c r="E53" s="199"/>
      <c r="F53" s="199"/>
      <c r="G53" s="199"/>
      <c r="H53" s="199"/>
      <c r="I53" s="199"/>
      <c r="J53" s="200"/>
    </row>
    <row r="54" spans="1:12" ht="12" customHeight="1" x14ac:dyDescent="0.4">
      <c r="A54" s="201" t="s">
        <v>355</v>
      </c>
      <c r="B54" s="202" t="s">
        <v>275</v>
      </c>
      <c r="C54" s="203"/>
      <c r="D54" s="203"/>
      <c r="E54" s="203"/>
      <c r="F54" s="203">
        <v>36.528500000000001</v>
      </c>
      <c r="G54" s="203">
        <v>8157.7569999999996</v>
      </c>
      <c r="H54" s="203">
        <v>11450.126</v>
      </c>
      <c r="I54" s="203">
        <v>13207.373</v>
      </c>
      <c r="J54" s="204">
        <v>12488.579</v>
      </c>
    </row>
    <row r="55" spans="1:12" ht="12" customHeight="1" x14ac:dyDescent="0.4">
      <c r="A55" s="201"/>
      <c r="B55" s="202" t="s">
        <v>276</v>
      </c>
      <c r="C55" s="203"/>
      <c r="D55" s="203"/>
      <c r="E55" s="203"/>
      <c r="F55" s="203"/>
      <c r="G55" s="203"/>
      <c r="H55" s="203"/>
      <c r="I55" s="203">
        <v>21704.071000000004</v>
      </c>
      <c r="J55" s="204">
        <v>47894.7</v>
      </c>
    </row>
    <row r="56" spans="1:12" ht="27" thickBot="1" x14ac:dyDescent="0.45">
      <c r="A56" s="201"/>
      <c r="B56" s="202"/>
      <c r="C56" s="203"/>
      <c r="D56" s="203"/>
      <c r="E56" s="203"/>
      <c r="F56" s="203"/>
      <c r="G56" s="203"/>
      <c r="H56" s="203"/>
      <c r="I56" s="203"/>
      <c r="J56" s="204"/>
    </row>
    <row r="57" spans="1:12" ht="27" thickBot="1" x14ac:dyDescent="0.45">
      <c r="A57" s="191" t="s">
        <v>356</v>
      </c>
      <c r="B57" s="192"/>
      <c r="C57" s="199"/>
      <c r="D57" s="199"/>
      <c r="E57" s="199"/>
      <c r="F57" s="199"/>
      <c r="G57" s="199"/>
      <c r="H57" s="199"/>
      <c r="I57" s="199"/>
      <c r="J57" s="200"/>
    </row>
    <row r="58" spans="1:12" ht="26.25" x14ac:dyDescent="0.4">
      <c r="A58" s="201" t="s">
        <v>357</v>
      </c>
      <c r="B58" s="202" t="s">
        <v>358</v>
      </c>
      <c r="C58" s="203"/>
      <c r="D58" s="203"/>
      <c r="E58" s="203"/>
      <c r="F58" s="203"/>
      <c r="G58" s="203"/>
      <c r="H58" s="203"/>
      <c r="I58" s="203"/>
      <c r="J58" s="204">
        <v>1065.63625</v>
      </c>
    </row>
    <row r="59" spans="1:12" ht="27" thickBot="1" x14ac:dyDescent="0.45">
      <c r="A59" s="201"/>
      <c r="B59" s="202"/>
      <c r="C59" s="203"/>
      <c r="D59" s="203"/>
      <c r="E59" s="203"/>
      <c r="F59" s="203"/>
      <c r="G59" s="203"/>
      <c r="H59" s="203"/>
      <c r="I59" s="203"/>
      <c r="J59" s="204"/>
    </row>
    <row r="60" spans="1:12" ht="27" thickBot="1" x14ac:dyDescent="0.45">
      <c r="A60" s="191" t="s">
        <v>359</v>
      </c>
      <c r="B60" s="192"/>
      <c r="C60" s="199"/>
      <c r="D60" s="199"/>
      <c r="E60" s="199"/>
      <c r="F60" s="199"/>
      <c r="G60" s="199"/>
      <c r="H60" s="199"/>
      <c r="I60" s="199"/>
      <c r="J60" s="200"/>
    </row>
    <row r="61" spans="1:12" ht="16.5" customHeight="1" x14ac:dyDescent="0.4">
      <c r="A61" s="205" t="s">
        <v>360</v>
      </c>
      <c r="B61" s="206" t="s">
        <v>29</v>
      </c>
      <c r="C61" s="207">
        <v>54977.579999999987</v>
      </c>
      <c r="D61" s="207">
        <v>31424.37</v>
      </c>
      <c r="E61" s="207">
        <v>44186.280000000006</v>
      </c>
      <c r="F61" s="207">
        <v>6585.9599999999991</v>
      </c>
      <c r="G61" s="207">
        <v>15638.4</v>
      </c>
      <c r="H61" s="207">
        <v>14091.300000000003</v>
      </c>
      <c r="I61" s="207">
        <v>42919.199999999997</v>
      </c>
      <c r="J61" s="208">
        <v>41459.700000000004</v>
      </c>
    </row>
    <row r="62" spans="1:12" ht="26.25" x14ac:dyDescent="0.4">
      <c r="A62" s="205"/>
      <c r="B62" s="206" t="s">
        <v>31</v>
      </c>
      <c r="C62" s="207">
        <v>44343.569999999992</v>
      </c>
      <c r="D62" s="207">
        <v>38362.5</v>
      </c>
      <c r="E62" s="207">
        <v>31007.909999999996</v>
      </c>
      <c r="F62" s="207">
        <v>4921.4399999999996</v>
      </c>
      <c r="G62" s="207">
        <v>14575.08</v>
      </c>
      <c r="H62" s="207">
        <v>10209.6</v>
      </c>
      <c r="I62" s="207">
        <v>28229.760000000002</v>
      </c>
      <c r="J62" s="208">
        <v>20603.039999999997</v>
      </c>
    </row>
    <row r="63" spans="1:12" ht="26.25" x14ac:dyDescent="0.4">
      <c r="A63" s="205"/>
      <c r="B63" s="206" t="s">
        <v>32</v>
      </c>
      <c r="C63" s="207">
        <v>35434.590000000004</v>
      </c>
      <c r="D63" s="207">
        <v>65185.067999999999</v>
      </c>
      <c r="E63" s="207">
        <v>40516.368000000002</v>
      </c>
      <c r="F63" s="207">
        <v>17730.18</v>
      </c>
      <c r="G63" s="207">
        <v>24451.464</v>
      </c>
      <c r="H63" s="207">
        <v>13814.243999999999</v>
      </c>
      <c r="I63" s="207">
        <v>43634.928000000007</v>
      </c>
      <c r="J63" s="208">
        <v>24144.995999999996</v>
      </c>
    </row>
    <row r="64" spans="1:12" ht="26.25" x14ac:dyDescent="0.4">
      <c r="A64" s="205"/>
      <c r="B64" s="206" t="s">
        <v>33</v>
      </c>
      <c r="C64" s="207">
        <v>47583.179999999993</v>
      </c>
      <c r="D64" s="207">
        <v>73021.77</v>
      </c>
      <c r="E64" s="207">
        <v>79926.345000000001</v>
      </c>
      <c r="F64" s="207">
        <v>32721.119999999995</v>
      </c>
      <c r="G64" s="207">
        <v>52400.755703329996</v>
      </c>
      <c r="H64" s="207">
        <v>49910.714999999997</v>
      </c>
      <c r="I64" s="207">
        <v>73438.604999999996</v>
      </c>
      <c r="J64" s="208">
        <v>47740.184999999998</v>
      </c>
    </row>
    <row r="65" spans="1:10" ht="26.25" x14ac:dyDescent="0.4">
      <c r="A65" s="205"/>
      <c r="B65" s="206" t="s">
        <v>34</v>
      </c>
      <c r="C65" s="207">
        <v>304167.35200000001</v>
      </c>
      <c r="D65" s="207">
        <v>362328.33600000001</v>
      </c>
      <c r="E65" s="207">
        <v>345670.74</v>
      </c>
      <c r="F65" s="207">
        <v>479429.598</v>
      </c>
      <c r="G65" s="207">
        <v>420127.47135156026</v>
      </c>
      <c r="H65" s="207">
        <v>459226.69199999992</v>
      </c>
      <c r="I65" s="207">
        <v>240047.45999999993</v>
      </c>
      <c r="J65" s="208">
        <v>381288.42</v>
      </c>
    </row>
    <row r="66" spans="1:10" ht="26.25" x14ac:dyDescent="0.4">
      <c r="A66" s="205"/>
      <c r="B66" s="206" t="s">
        <v>35</v>
      </c>
      <c r="C66" s="207">
        <v>274064.72799999994</v>
      </c>
      <c r="D66" s="207">
        <v>328187.05200000003</v>
      </c>
      <c r="E66" s="207">
        <v>425317.902</v>
      </c>
      <c r="F66" s="207">
        <v>461289.34800000006</v>
      </c>
      <c r="G66" s="207">
        <v>412122.105063011</v>
      </c>
      <c r="H66" s="207">
        <v>378806.54399999999</v>
      </c>
      <c r="I66" s="207">
        <v>386168.79599999997</v>
      </c>
      <c r="J66" s="208">
        <v>365210.38799999998</v>
      </c>
    </row>
    <row r="67" spans="1:10" ht="26.25" x14ac:dyDescent="0.4">
      <c r="A67" s="205"/>
      <c r="B67" s="206" t="s">
        <v>36</v>
      </c>
      <c r="C67" s="207">
        <v>386364.63308200007</v>
      </c>
      <c r="D67" s="207">
        <v>362853.24075</v>
      </c>
      <c r="E67" s="207">
        <v>215762.25825000004</v>
      </c>
      <c r="F67" s="207">
        <v>201328.714125</v>
      </c>
      <c r="G67" s="207">
        <v>301526.55250000005</v>
      </c>
      <c r="H67" s="207">
        <v>234237.29225000003</v>
      </c>
      <c r="I67" s="207">
        <v>299524.30199999997</v>
      </c>
      <c r="J67" s="208">
        <v>149744.47925</v>
      </c>
    </row>
    <row r="68" spans="1:10" ht="26.25" x14ac:dyDescent="0.4">
      <c r="A68" s="205"/>
      <c r="B68" s="206" t="s">
        <v>185</v>
      </c>
      <c r="C68" s="207">
        <v>85.295999999999992</v>
      </c>
      <c r="D68" s="207">
        <v>1236.1020000000001</v>
      </c>
      <c r="E68" s="207">
        <v>369449.51400000002</v>
      </c>
      <c r="F68" s="207">
        <v>616226.28899999999</v>
      </c>
      <c r="G68" s="207">
        <v>523552.59600000002</v>
      </c>
      <c r="H68" s="207">
        <v>544179.25994216464</v>
      </c>
      <c r="I68" s="207">
        <v>222713.652</v>
      </c>
      <c r="J68" s="208">
        <v>361213.69200000004</v>
      </c>
    </row>
    <row r="69" spans="1:10" ht="16.5" customHeight="1" x14ac:dyDescent="0.4">
      <c r="A69" s="205" t="s">
        <v>361</v>
      </c>
      <c r="B69" s="206" t="s">
        <v>39</v>
      </c>
      <c r="C69" s="207">
        <v>73485.584999999992</v>
      </c>
      <c r="D69" s="207">
        <v>82841.692500000005</v>
      </c>
      <c r="E69" s="207">
        <v>69552.787499999991</v>
      </c>
      <c r="F69" s="207">
        <v>23800.942902800001</v>
      </c>
      <c r="G69" s="207">
        <v>44110.71</v>
      </c>
      <c r="H69" s="207">
        <v>44085.419999999991</v>
      </c>
      <c r="I69" s="207">
        <v>76414.35149999999</v>
      </c>
      <c r="J69" s="208">
        <v>77133.690000000017</v>
      </c>
    </row>
    <row r="70" spans="1:10" ht="26.25" x14ac:dyDescent="0.4">
      <c r="A70" s="205"/>
      <c r="B70" s="206" t="s">
        <v>40</v>
      </c>
      <c r="C70" s="207">
        <v>86746.319999999992</v>
      </c>
      <c r="D70" s="207">
        <v>105667.14</v>
      </c>
      <c r="E70" s="207">
        <v>63985.62</v>
      </c>
      <c r="F70" s="207">
        <v>16188.9</v>
      </c>
      <c r="G70" s="207">
        <v>29892.711125046593</v>
      </c>
      <c r="H70" s="207">
        <v>35185.5</v>
      </c>
      <c r="I70" s="207">
        <v>69334.630499999999</v>
      </c>
      <c r="J70" s="208">
        <v>64466.459999999992</v>
      </c>
    </row>
    <row r="71" spans="1:10" ht="12" customHeight="1" x14ac:dyDescent="0.4">
      <c r="A71" s="205"/>
      <c r="B71" s="206" t="s">
        <v>44</v>
      </c>
      <c r="C71" s="207"/>
      <c r="D71" s="207"/>
      <c r="E71" s="207"/>
      <c r="F71" s="207"/>
      <c r="G71" s="207">
        <v>10615.624999999991</v>
      </c>
      <c r="H71" s="207">
        <v>16947.507500000011</v>
      </c>
      <c r="I71" s="207">
        <v>10655.049750000002</v>
      </c>
      <c r="J71" s="208">
        <v>11162.566999999999</v>
      </c>
    </row>
    <row r="72" spans="1:10" ht="16.5" customHeight="1" x14ac:dyDescent="0.4">
      <c r="A72" s="205" t="s">
        <v>362</v>
      </c>
      <c r="B72" s="206" t="s">
        <v>45</v>
      </c>
      <c r="C72" s="207"/>
      <c r="D72" s="207"/>
      <c r="E72" s="207"/>
      <c r="F72" s="207"/>
      <c r="G72" s="207"/>
      <c r="H72" s="207"/>
      <c r="I72" s="207">
        <v>708.84400000000005</v>
      </c>
      <c r="J72" s="208">
        <v>751.15300000000002</v>
      </c>
    </row>
    <row r="73" spans="1:10" ht="16.5" customHeight="1" x14ac:dyDescent="0.4">
      <c r="A73" s="205" t="s">
        <v>363</v>
      </c>
      <c r="B73" s="206" t="s">
        <v>364</v>
      </c>
      <c r="C73" s="207">
        <v>0</v>
      </c>
      <c r="D73" s="207">
        <v>1295.25873</v>
      </c>
      <c r="E73" s="207">
        <v>6370.2055145175</v>
      </c>
      <c r="F73" s="207">
        <v>1574.99368394</v>
      </c>
      <c r="G73" s="207">
        <v>5457.5982823000022</v>
      </c>
      <c r="H73" s="207">
        <v>903.1293569275839</v>
      </c>
      <c r="I73" s="207">
        <v>2065.3987464399997</v>
      </c>
      <c r="J73" s="208">
        <v>511.0025</v>
      </c>
    </row>
    <row r="74" spans="1:10" ht="26.25" x14ac:dyDescent="0.4">
      <c r="A74" s="205"/>
      <c r="B74" s="206" t="s">
        <v>365</v>
      </c>
      <c r="C74" s="207">
        <v>7078.1761228214964</v>
      </c>
      <c r="D74" s="207">
        <v>6630.8057900000003</v>
      </c>
      <c r="E74" s="207">
        <v>0</v>
      </c>
      <c r="F74" s="207">
        <v>0</v>
      </c>
      <c r="G74" s="207">
        <v>1826.3282691160052</v>
      </c>
      <c r="H74" s="207">
        <v>911.2479539279999</v>
      </c>
      <c r="I74" s="207">
        <v>2494.435346064</v>
      </c>
      <c r="J74" s="208">
        <v>148.19450000000001</v>
      </c>
    </row>
    <row r="75" spans="1:10" ht="26.25" x14ac:dyDescent="0.4">
      <c r="A75" s="205"/>
      <c r="B75" s="206" t="s">
        <v>366</v>
      </c>
      <c r="C75" s="207">
        <v>6933.803202000001</v>
      </c>
      <c r="D75" s="207">
        <v>3921.550401</v>
      </c>
      <c r="E75" s="207">
        <v>7512.4494400000012</v>
      </c>
      <c r="F75" s="207">
        <v>1769.8755000000001</v>
      </c>
      <c r="G75" s="207">
        <v>5453.1379999999999</v>
      </c>
      <c r="H75" s="207">
        <v>742.68149999999991</v>
      </c>
      <c r="I75" s="207">
        <v>3046.8119999999999</v>
      </c>
      <c r="J75" s="208">
        <v>740.51250000000005</v>
      </c>
    </row>
    <row r="76" spans="1:10" ht="26.25" x14ac:dyDescent="0.4">
      <c r="A76" s="205"/>
      <c r="B76" s="206" t="s">
        <v>60</v>
      </c>
      <c r="C76" s="207">
        <v>128803.56000000001</v>
      </c>
      <c r="D76" s="207">
        <v>132236.64000000001</v>
      </c>
      <c r="E76" s="207">
        <v>116890.92</v>
      </c>
      <c r="F76" s="207">
        <v>106260.78000000001</v>
      </c>
      <c r="G76" s="207">
        <v>105427.86</v>
      </c>
      <c r="H76" s="207">
        <v>83446.760000000184</v>
      </c>
      <c r="I76" s="207">
        <v>101154.24000000002</v>
      </c>
      <c r="J76" s="208">
        <v>139685.16</v>
      </c>
    </row>
    <row r="77" spans="1:10" ht="26.25" x14ac:dyDescent="0.4">
      <c r="A77" s="205"/>
      <c r="B77" s="206" t="s">
        <v>61</v>
      </c>
      <c r="C77" s="207">
        <v>8515.6443321999977</v>
      </c>
      <c r="D77" s="207">
        <v>9389.0358410000008</v>
      </c>
      <c r="E77" s="207">
        <v>9982.8344514499986</v>
      </c>
      <c r="F77" s="207">
        <v>5243.730669999999</v>
      </c>
      <c r="G77" s="207">
        <v>10782.301104999993</v>
      </c>
      <c r="H77" s="207">
        <v>8423.3989699999547</v>
      </c>
      <c r="I77" s="207">
        <v>10825.283039999975</v>
      </c>
      <c r="J77" s="208">
        <v>697.1232500000001</v>
      </c>
    </row>
    <row r="78" spans="1:10" ht="26.25" x14ac:dyDescent="0.4">
      <c r="A78" s="205"/>
      <c r="B78" s="206" t="s">
        <v>62</v>
      </c>
      <c r="C78" s="207">
        <v>5377.4900456449959</v>
      </c>
      <c r="D78" s="207">
        <v>6762.7585799999997</v>
      </c>
      <c r="E78" s="207">
        <v>8208.257778800009</v>
      </c>
      <c r="F78" s="207">
        <v>9655.3631199999982</v>
      </c>
      <c r="G78" s="207">
        <v>7515.143299999977</v>
      </c>
      <c r="H78" s="207">
        <v>4874.0930399999925</v>
      </c>
      <c r="I78" s="207">
        <v>10874.30593000001</v>
      </c>
      <c r="J78" s="208">
        <v>657.71189500000003</v>
      </c>
    </row>
    <row r="79" spans="1:10" ht="26.25" x14ac:dyDescent="0.4">
      <c r="A79" s="205"/>
      <c r="B79" s="206" t="s">
        <v>63</v>
      </c>
      <c r="C79" s="207">
        <v>5023.2107812749982</v>
      </c>
      <c r="D79" s="207">
        <v>6196.9345160000003</v>
      </c>
      <c r="E79" s="207">
        <v>11548.431087550014</v>
      </c>
      <c r="F79" s="207">
        <v>11349.074575000001</v>
      </c>
      <c r="G79" s="207">
        <v>9975.9341299999905</v>
      </c>
      <c r="H79" s="207">
        <v>7073.2160740378231</v>
      </c>
      <c r="I79" s="207">
        <v>0</v>
      </c>
      <c r="J79" s="208">
        <v>0</v>
      </c>
    </row>
    <row r="80" spans="1:10" ht="26.25" x14ac:dyDescent="0.4">
      <c r="A80" s="205"/>
      <c r="B80" s="206" t="s">
        <v>64</v>
      </c>
      <c r="C80" s="207">
        <v>2147.3923148100002</v>
      </c>
      <c r="D80" s="207">
        <v>8851.2839679999997</v>
      </c>
      <c r="E80" s="207">
        <v>10087.290187999994</v>
      </c>
      <c r="F80" s="207">
        <v>9758.3664000000153</v>
      </c>
      <c r="G80" s="207">
        <v>4970.5611999999865</v>
      </c>
      <c r="H80" s="207">
        <v>5371.6201999999894</v>
      </c>
      <c r="I80" s="207">
        <v>0</v>
      </c>
      <c r="J80" s="208">
        <v>0</v>
      </c>
    </row>
    <row r="81" spans="1:10" ht="26.25" x14ac:dyDescent="0.4">
      <c r="A81" s="205"/>
      <c r="B81" s="206" t="s">
        <v>65</v>
      </c>
      <c r="C81" s="207">
        <v>8526.9006409999947</v>
      </c>
      <c r="D81" s="207">
        <v>10123.336069999999</v>
      </c>
      <c r="E81" s="207">
        <v>9538.6528150000031</v>
      </c>
      <c r="F81" s="207">
        <v>2570.0208000000066</v>
      </c>
      <c r="G81" s="207">
        <v>7007.9093999999996</v>
      </c>
      <c r="H81" s="207">
        <v>0</v>
      </c>
      <c r="I81" s="207">
        <v>0</v>
      </c>
      <c r="J81" s="208">
        <v>0</v>
      </c>
    </row>
    <row r="82" spans="1:10" ht="26.25" x14ac:dyDescent="0.4">
      <c r="A82" s="205"/>
      <c r="B82" s="206" t="s">
        <v>66</v>
      </c>
      <c r="C82" s="207">
        <v>7797.8295384000085</v>
      </c>
      <c r="D82" s="207">
        <v>4892.938408</v>
      </c>
      <c r="E82" s="207">
        <v>11580.990529000033</v>
      </c>
      <c r="F82" s="207">
        <v>10493.689199999977</v>
      </c>
      <c r="G82" s="207">
        <v>9947.2014000000054</v>
      </c>
      <c r="H82" s="207">
        <v>7564.2671999999584</v>
      </c>
      <c r="I82" s="207">
        <v>8339.7395999998589</v>
      </c>
      <c r="J82" s="208">
        <v>474.07699999999943</v>
      </c>
    </row>
    <row r="83" spans="1:10" ht="16.5" customHeight="1" x14ac:dyDescent="0.4">
      <c r="A83" s="205" t="s">
        <v>367</v>
      </c>
      <c r="B83" s="206" t="s">
        <v>187</v>
      </c>
      <c r="C83" s="207">
        <v>80691.735044999994</v>
      </c>
      <c r="D83" s="207">
        <v>79540.577999999994</v>
      </c>
      <c r="E83" s="207">
        <v>60267.497718999999</v>
      </c>
      <c r="F83" s="207">
        <v>84986.583595136995</v>
      </c>
      <c r="G83" s="207">
        <v>61003.532321999912</v>
      </c>
      <c r="H83" s="207">
        <v>79662.397554113864</v>
      </c>
      <c r="I83" s="207">
        <v>76545.155212149999</v>
      </c>
      <c r="J83" s="208">
        <v>41016.303</v>
      </c>
    </row>
    <row r="84" spans="1:10" ht="16.5" customHeight="1" x14ac:dyDescent="0.4">
      <c r="A84" s="205" t="s">
        <v>368</v>
      </c>
      <c r="B84" s="206" t="s">
        <v>67</v>
      </c>
      <c r="C84" s="207">
        <v>46977.265625</v>
      </c>
      <c r="D84" s="207">
        <v>50444.303124999999</v>
      </c>
      <c r="E84" s="207">
        <v>50792.947500000002</v>
      </c>
      <c r="F84" s="207">
        <v>25340.758313000002</v>
      </c>
      <c r="G84" s="207">
        <v>43520.745187</v>
      </c>
      <c r="H84" s="207">
        <v>0</v>
      </c>
      <c r="I84" s="207">
        <v>1793.82</v>
      </c>
      <c r="J84" s="208">
        <v>18.810000000000002</v>
      </c>
    </row>
    <row r="85" spans="1:10" ht="26.25" x14ac:dyDescent="0.4">
      <c r="A85" s="205"/>
      <c r="B85" s="206" t="s">
        <v>68</v>
      </c>
      <c r="C85" s="207">
        <v>47451.323000000004</v>
      </c>
      <c r="D85" s="207">
        <v>50578.209750000002</v>
      </c>
      <c r="E85" s="207">
        <v>52201.957000000002</v>
      </c>
      <c r="F85" s="207">
        <v>20555.564869999998</v>
      </c>
      <c r="G85" s="207">
        <v>46932.179499999998</v>
      </c>
      <c r="H85" s="207">
        <v>29966.794000000005</v>
      </c>
      <c r="I85" s="207">
        <v>14728.669187500001</v>
      </c>
      <c r="J85" s="208">
        <v>14455.24559</v>
      </c>
    </row>
    <row r="86" spans="1:10" ht="16.5" customHeight="1" x14ac:dyDescent="0.4">
      <c r="A86" s="205" t="s">
        <v>369</v>
      </c>
      <c r="B86" s="206" t="s">
        <v>370</v>
      </c>
      <c r="C86" s="207">
        <v>412298.62000000005</v>
      </c>
      <c r="D86" s="207">
        <v>375505.48</v>
      </c>
      <c r="E86" s="207">
        <v>441361.19300000003</v>
      </c>
      <c r="F86" s="207">
        <v>438893.55500000005</v>
      </c>
      <c r="G86" s="207">
        <v>458878.51799999998</v>
      </c>
      <c r="H86" s="207">
        <v>260568.35899999994</v>
      </c>
      <c r="I86" s="207">
        <v>431717.94459999999</v>
      </c>
      <c r="J86" s="208">
        <v>498992.92799999996</v>
      </c>
    </row>
    <row r="87" spans="1:10" ht="16.5" customHeight="1" x14ac:dyDescent="0.4">
      <c r="A87" s="205" t="s">
        <v>371</v>
      </c>
      <c r="B87" s="206" t="s">
        <v>372</v>
      </c>
      <c r="C87" s="207">
        <v>743118.82019999996</v>
      </c>
      <c r="D87" s="207">
        <v>616986.26712799992</v>
      </c>
      <c r="E87" s="207">
        <v>772580.19999999972</v>
      </c>
      <c r="F87" s="207">
        <v>667630.60999999987</v>
      </c>
      <c r="G87" s="207">
        <v>815783.94000000006</v>
      </c>
      <c r="H87" s="207">
        <v>516330.15</v>
      </c>
      <c r="I87" s="207">
        <v>440398.8600000001</v>
      </c>
      <c r="J87" s="208">
        <v>552699.28999999992</v>
      </c>
    </row>
    <row r="88" spans="1:10" ht="16.5" customHeight="1" x14ac:dyDescent="0.4">
      <c r="A88" s="205" t="s">
        <v>373</v>
      </c>
      <c r="B88" s="206" t="s">
        <v>69</v>
      </c>
      <c r="C88" s="207"/>
      <c r="D88" s="207"/>
      <c r="E88" s="207">
        <v>57810.708899999998</v>
      </c>
      <c r="F88" s="207">
        <v>107684.09799999998</v>
      </c>
      <c r="G88" s="207">
        <v>108265.76249999998</v>
      </c>
      <c r="H88" s="207">
        <v>62901.071699999942</v>
      </c>
      <c r="I88" s="207">
        <v>100635.927</v>
      </c>
      <c r="J88" s="208">
        <v>49236.522900000004</v>
      </c>
    </row>
    <row r="89" spans="1:10" ht="26.25" x14ac:dyDescent="0.4">
      <c r="A89" s="205"/>
      <c r="B89" s="206" t="s">
        <v>70</v>
      </c>
      <c r="C89" s="207"/>
      <c r="D89" s="207"/>
      <c r="E89" s="207"/>
      <c r="F89" s="207">
        <v>103575.98907</v>
      </c>
      <c r="G89" s="207">
        <v>74350.106548000011</v>
      </c>
      <c r="H89" s="207">
        <v>230006.70250000007</v>
      </c>
      <c r="I89" s="207">
        <v>213864.51399999997</v>
      </c>
      <c r="J89" s="208">
        <v>148687.6958000001</v>
      </c>
    </row>
    <row r="90" spans="1:10" ht="16.5" customHeight="1" x14ac:dyDescent="0.4">
      <c r="A90" s="205" t="s">
        <v>374</v>
      </c>
      <c r="B90" s="206" t="s">
        <v>46</v>
      </c>
      <c r="C90" s="207">
        <v>320717</v>
      </c>
      <c r="D90" s="207">
        <v>327166</v>
      </c>
      <c r="E90" s="207">
        <v>106480</v>
      </c>
      <c r="F90" s="207">
        <v>287973.53399999999</v>
      </c>
      <c r="G90" s="207">
        <v>269807.61800000013</v>
      </c>
      <c r="H90" s="207">
        <v>253280.23099999985</v>
      </c>
      <c r="I90" s="207">
        <v>223504.63100000005</v>
      </c>
      <c r="J90" s="208">
        <v>237695.82099999994</v>
      </c>
    </row>
    <row r="91" spans="1:10" ht="26.25" x14ac:dyDescent="0.4">
      <c r="A91" s="205"/>
      <c r="B91" s="206" t="s">
        <v>47</v>
      </c>
      <c r="C91" s="207">
        <v>331746</v>
      </c>
      <c r="D91" s="207">
        <v>326073</v>
      </c>
      <c r="E91" s="207">
        <v>289542</v>
      </c>
      <c r="F91" s="207">
        <v>202260.81000000006</v>
      </c>
      <c r="G91" s="207">
        <v>173568.66000000032</v>
      </c>
      <c r="H91" s="207">
        <v>33037.908999999891</v>
      </c>
      <c r="I91" s="207">
        <v>15850.489000000001</v>
      </c>
      <c r="J91" s="208">
        <v>77027.985999999757</v>
      </c>
    </row>
    <row r="92" spans="1:10" ht="26.25" x14ac:dyDescent="0.4">
      <c r="A92" s="205"/>
      <c r="B92" s="206" t="s">
        <v>48</v>
      </c>
      <c r="C92" s="207"/>
      <c r="D92" s="207"/>
      <c r="E92" s="207"/>
      <c r="F92" s="207">
        <v>917.24761999999998</v>
      </c>
      <c r="G92" s="207">
        <v>265758.58129</v>
      </c>
      <c r="H92" s="207">
        <v>313954.44199999998</v>
      </c>
      <c r="I92" s="207">
        <v>125500.57599999997</v>
      </c>
      <c r="J92" s="208">
        <v>239710.45899999986</v>
      </c>
    </row>
    <row r="93" spans="1:10" ht="16.5" customHeight="1" x14ac:dyDescent="0.4">
      <c r="A93" s="205" t="s">
        <v>375</v>
      </c>
      <c r="B93" s="206" t="s">
        <v>376</v>
      </c>
      <c r="C93" s="207">
        <v>58156.17</v>
      </c>
      <c r="D93" s="207">
        <v>64040.52</v>
      </c>
      <c r="E93" s="207">
        <v>64494.2</v>
      </c>
      <c r="F93" s="207">
        <v>79491</v>
      </c>
      <c r="G93" s="207">
        <v>65694</v>
      </c>
      <c r="H93" s="207">
        <v>62146</v>
      </c>
      <c r="I93" s="207">
        <v>50538</v>
      </c>
      <c r="J93" s="208">
        <v>29748</v>
      </c>
    </row>
    <row r="94" spans="1:10" ht="12" customHeight="1" x14ac:dyDescent="0.4">
      <c r="A94" s="205"/>
      <c r="B94" s="206" t="s">
        <v>377</v>
      </c>
      <c r="C94" s="207"/>
      <c r="D94" s="207"/>
      <c r="E94" s="207"/>
      <c r="F94" s="207"/>
      <c r="G94" s="207"/>
      <c r="H94" s="207"/>
      <c r="I94" s="207"/>
      <c r="J94" s="208">
        <v>3137</v>
      </c>
    </row>
    <row r="95" spans="1:10" ht="16.5" customHeight="1" x14ac:dyDescent="0.4">
      <c r="A95" s="205" t="s">
        <v>378</v>
      </c>
      <c r="B95" s="206" t="s">
        <v>71</v>
      </c>
      <c r="C95" s="207">
        <v>94768</v>
      </c>
      <c r="D95" s="207">
        <v>186730</v>
      </c>
      <c r="E95" s="207">
        <v>193238</v>
      </c>
      <c r="F95" s="207">
        <v>176801</v>
      </c>
      <c r="G95" s="207">
        <v>173128</v>
      </c>
      <c r="H95" s="207">
        <v>75240</v>
      </c>
      <c r="I95" s="207">
        <v>152450</v>
      </c>
      <c r="J95" s="208">
        <v>36192</v>
      </c>
    </row>
    <row r="96" spans="1:10" ht="26.25" x14ac:dyDescent="0.4">
      <c r="A96" s="205"/>
      <c r="B96" s="206" t="s">
        <v>72</v>
      </c>
      <c r="C96" s="207">
        <v>123773.2823375</v>
      </c>
      <c r="D96" s="207">
        <v>193364</v>
      </c>
      <c r="E96" s="207">
        <v>193432</v>
      </c>
      <c r="F96" s="207">
        <v>175773</v>
      </c>
      <c r="G96" s="207">
        <v>165138</v>
      </c>
      <c r="H96" s="207">
        <v>85293</v>
      </c>
      <c r="I96" s="207">
        <v>168623</v>
      </c>
      <c r="J96" s="208">
        <v>52744</v>
      </c>
    </row>
    <row r="97" spans="1:11" ht="26.25" x14ac:dyDescent="0.4">
      <c r="A97" s="205"/>
      <c r="B97" s="206" t="s">
        <v>73</v>
      </c>
      <c r="C97" s="207">
        <v>109541.1267625</v>
      </c>
      <c r="D97" s="207">
        <v>170825</v>
      </c>
      <c r="E97" s="207">
        <v>196674</v>
      </c>
      <c r="F97" s="207">
        <v>195325</v>
      </c>
      <c r="G97" s="207">
        <v>173443</v>
      </c>
      <c r="H97" s="207">
        <v>74301</v>
      </c>
      <c r="I97" s="207">
        <v>182321</v>
      </c>
      <c r="J97" s="208">
        <v>60409</v>
      </c>
    </row>
    <row r="98" spans="1:11" ht="26.25" x14ac:dyDescent="0.4">
      <c r="A98" s="205"/>
      <c r="B98" s="206" t="s">
        <v>74</v>
      </c>
      <c r="C98" s="207">
        <v>77401.001000000004</v>
      </c>
      <c r="D98" s="207">
        <v>187411</v>
      </c>
      <c r="E98" s="207">
        <v>183871</v>
      </c>
      <c r="F98" s="207">
        <v>186743</v>
      </c>
      <c r="G98" s="207">
        <v>193663</v>
      </c>
      <c r="H98" s="207">
        <v>89367</v>
      </c>
      <c r="I98" s="207">
        <v>182872</v>
      </c>
      <c r="J98" s="208">
        <v>46175</v>
      </c>
    </row>
    <row r="99" spans="1:11" ht="16.5" customHeight="1" x14ac:dyDescent="0.4">
      <c r="A99" s="205" t="s">
        <v>379</v>
      </c>
      <c r="B99" s="206" t="s">
        <v>76</v>
      </c>
      <c r="C99" s="207"/>
      <c r="D99" s="207"/>
      <c r="E99" s="207"/>
      <c r="F99" s="207"/>
      <c r="G99" s="207">
        <v>84605.7</v>
      </c>
      <c r="H99" s="207">
        <v>283458</v>
      </c>
      <c r="I99" s="207">
        <v>327520.80560572003</v>
      </c>
      <c r="J99" s="208">
        <v>321801.02243377001</v>
      </c>
    </row>
    <row r="100" spans="1:11" ht="26.25" x14ac:dyDescent="0.4">
      <c r="A100" s="205"/>
      <c r="B100" s="206" t="s">
        <v>77</v>
      </c>
      <c r="C100" s="207"/>
      <c r="D100" s="207"/>
      <c r="E100" s="207"/>
      <c r="F100" s="207"/>
      <c r="G100" s="207">
        <v>129537</v>
      </c>
      <c r="H100" s="207">
        <v>256045</v>
      </c>
      <c r="I100" s="207">
        <v>313178.53026025603</v>
      </c>
      <c r="J100" s="208">
        <v>283832.34028472006</v>
      </c>
    </row>
    <row r="101" spans="1:11" ht="26.25" x14ac:dyDescent="0.4">
      <c r="A101" s="205"/>
      <c r="B101" s="206" t="s">
        <v>78</v>
      </c>
      <c r="C101" s="207"/>
      <c r="D101" s="207"/>
      <c r="E101" s="207"/>
      <c r="F101" s="207"/>
      <c r="G101" s="207">
        <v>108702.3</v>
      </c>
      <c r="H101" s="207">
        <v>285112</v>
      </c>
      <c r="I101" s="207">
        <v>329847.8391620898</v>
      </c>
      <c r="J101" s="208">
        <v>326287.42484508501</v>
      </c>
    </row>
    <row r="102" spans="1:11" ht="26.25" x14ac:dyDescent="0.4">
      <c r="A102" s="205"/>
      <c r="B102" s="206" t="s">
        <v>79</v>
      </c>
      <c r="C102" s="207"/>
      <c r="D102" s="207"/>
      <c r="E102" s="207"/>
      <c r="F102" s="207"/>
      <c r="G102" s="207">
        <v>73180</v>
      </c>
      <c r="H102" s="207">
        <v>279769</v>
      </c>
      <c r="I102" s="207">
        <v>310140.64298799884</v>
      </c>
      <c r="J102" s="208">
        <v>335050.79283362499</v>
      </c>
    </row>
    <row r="103" spans="1:11" ht="16.5" customHeight="1" x14ac:dyDescent="0.4">
      <c r="A103" s="205" t="s">
        <v>380</v>
      </c>
      <c r="B103" s="206" t="s">
        <v>80</v>
      </c>
      <c r="C103" s="207"/>
      <c r="D103" s="207"/>
      <c r="E103" s="207"/>
      <c r="F103" s="207"/>
      <c r="G103" s="207"/>
      <c r="H103" s="207">
        <v>198822</v>
      </c>
      <c r="I103" s="207">
        <v>327476</v>
      </c>
      <c r="J103" s="208">
        <v>341340.33600000001</v>
      </c>
    </row>
    <row r="104" spans="1:11" ht="26.25" x14ac:dyDescent="0.4">
      <c r="A104" s="205"/>
      <c r="B104" s="206" t="s">
        <v>81</v>
      </c>
      <c r="C104" s="207"/>
      <c r="D104" s="207"/>
      <c r="E104" s="207"/>
      <c r="F104" s="207"/>
      <c r="G104" s="207"/>
      <c r="H104" s="207">
        <v>104963</v>
      </c>
      <c r="I104" s="207">
        <v>303848</v>
      </c>
      <c r="J104" s="208">
        <v>232234.96000000008</v>
      </c>
    </row>
    <row r="105" spans="1:11" ht="26.25" x14ac:dyDescent="0.4">
      <c r="A105" s="205"/>
      <c r="B105" s="206" t="s">
        <v>82</v>
      </c>
      <c r="C105" s="207"/>
      <c r="D105" s="207"/>
      <c r="E105" s="207"/>
      <c r="F105" s="207"/>
      <c r="G105" s="207"/>
      <c r="H105" s="207">
        <v>135385</v>
      </c>
      <c r="I105" s="207">
        <v>334360</v>
      </c>
      <c r="J105" s="208">
        <v>332215.63199999998</v>
      </c>
    </row>
    <row r="106" spans="1:11" ht="26.25" x14ac:dyDescent="0.4">
      <c r="A106" s="205"/>
      <c r="B106" s="206" t="s">
        <v>83</v>
      </c>
      <c r="C106" s="207"/>
      <c r="D106" s="207"/>
      <c r="E106" s="207"/>
      <c r="F106" s="207"/>
      <c r="G106" s="207"/>
      <c r="H106" s="207">
        <v>75984</v>
      </c>
      <c r="I106" s="207">
        <v>328445</v>
      </c>
      <c r="J106" s="208">
        <v>319457.85599999991</v>
      </c>
    </row>
    <row r="107" spans="1:11" ht="26.25" x14ac:dyDescent="0.4">
      <c r="A107" s="205"/>
      <c r="B107" s="206" t="s">
        <v>84</v>
      </c>
      <c r="C107" s="207"/>
      <c r="D107" s="207"/>
      <c r="E107" s="207"/>
      <c r="F107" s="207"/>
      <c r="G107" s="207"/>
      <c r="H107" s="207">
        <v>91678</v>
      </c>
      <c r="I107" s="207">
        <v>330964</v>
      </c>
      <c r="J107" s="208">
        <v>332882.23199999996</v>
      </c>
    </row>
    <row r="108" spans="1:11" ht="16.5" customHeight="1" thickBot="1" x14ac:dyDescent="0.45">
      <c r="A108" s="205" t="s">
        <v>381</v>
      </c>
      <c r="B108" s="206" t="s">
        <v>382</v>
      </c>
      <c r="C108" s="207"/>
      <c r="D108" s="207">
        <v>17193.921097000002</v>
      </c>
      <c r="E108" s="207">
        <v>78175.629795999994</v>
      </c>
      <c r="F108" s="207">
        <v>59999.305699999997</v>
      </c>
      <c r="G108" s="207">
        <v>92959.207999999999</v>
      </c>
      <c r="H108" s="207">
        <v>86494.671699999992</v>
      </c>
      <c r="I108" s="207">
        <v>89033.761099999989</v>
      </c>
      <c r="J108" s="208">
        <v>89110.905199999994</v>
      </c>
    </row>
    <row r="109" spans="1:11" ht="16.5" customHeight="1" thickBot="1" x14ac:dyDescent="0.45">
      <c r="A109" s="191" t="s">
        <v>383</v>
      </c>
      <c r="B109" s="209"/>
      <c r="C109" s="210">
        <v>6085526.1650659963</v>
      </c>
      <c r="D109" s="210">
        <v>6611423.3663270017</v>
      </c>
      <c r="E109" s="210">
        <v>6940448.355742652</v>
      </c>
      <c r="F109" s="210">
        <v>7347749.5893445034</v>
      </c>
      <c r="G109" s="210">
        <v>7836447.9107113639</v>
      </c>
      <c r="H109" s="210">
        <v>8334811.4947674423</v>
      </c>
      <c r="I109" s="210">
        <v>8759264.8637782205</v>
      </c>
      <c r="J109" s="200">
        <v>8981304.9314322006</v>
      </c>
      <c r="K109" s="211"/>
    </row>
    <row r="110" spans="1:11" ht="16.5" customHeight="1" thickBot="1" x14ac:dyDescent="0.45">
      <c r="A110" s="186" t="s">
        <v>384</v>
      </c>
      <c r="B110" s="212"/>
      <c r="C110" s="213"/>
      <c r="D110" s="213"/>
      <c r="E110" s="213"/>
      <c r="F110" s="213"/>
      <c r="G110" s="213"/>
      <c r="H110" s="213"/>
      <c r="I110" s="213"/>
      <c r="J110" s="213"/>
      <c r="K110" s="211"/>
    </row>
    <row r="111" spans="1:11" ht="16.5" customHeight="1" x14ac:dyDescent="0.35">
      <c r="A111" s="214" t="s">
        <v>360</v>
      </c>
      <c r="B111" s="215" t="s">
        <v>34</v>
      </c>
      <c r="C111" s="216">
        <v>304167.35200000001</v>
      </c>
      <c r="D111" s="216">
        <v>362328.33600000001</v>
      </c>
      <c r="E111" s="216">
        <v>345670.74</v>
      </c>
      <c r="F111" s="216">
        <v>479429.598</v>
      </c>
      <c r="G111" s="216">
        <v>420127.47135156026</v>
      </c>
      <c r="H111" s="216">
        <v>459226.69199999992</v>
      </c>
      <c r="I111" s="216">
        <v>240047.45999999993</v>
      </c>
      <c r="J111" s="217">
        <v>381288.42</v>
      </c>
      <c r="K111" s="211"/>
    </row>
    <row r="112" spans="1:11" ht="16.5" customHeight="1" x14ac:dyDescent="0.35">
      <c r="A112" s="218"/>
      <c r="B112" s="219" t="s">
        <v>35</v>
      </c>
      <c r="C112" s="220">
        <v>274064.72799999994</v>
      </c>
      <c r="D112" s="220">
        <v>328187.05200000003</v>
      </c>
      <c r="E112" s="220">
        <v>425317.902</v>
      </c>
      <c r="F112" s="220">
        <v>461289.34800000006</v>
      </c>
      <c r="G112" s="220">
        <v>412122.105063011</v>
      </c>
      <c r="H112" s="220">
        <v>378806.54399999999</v>
      </c>
      <c r="I112" s="220">
        <v>386168.79599999997</v>
      </c>
      <c r="J112" s="221">
        <v>365210.38799999998</v>
      </c>
      <c r="K112" s="211"/>
    </row>
    <row r="113" spans="1:11" ht="16.5" customHeight="1" x14ac:dyDescent="0.35">
      <c r="A113" s="218"/>
      <c r="B113" s="219" t="s">
        <v>185</v>
      </c>
      <c r="C113" s="220">
        <v>85.295999999999992</v>
      </c>
      <c r="D113" s="220">
        <v>1236.1020000000001</v>
      </c>
      <c r="E113" s="220">
        <v>369449.51400000002</v>
      </c>
      <c r="F113" s="220">
        <v>616226.28899999999</v>
      </c>
      <c r="G113" s="220">
        <v>523552.59600000002</v>
      </c>
      <c r="H113" s="220">
        <v>544179.25994216464</v>
      </c>
      <c r="I113" s="220">
        <v>222713.652</v>
      </c>
      <c r="J113" s="221">
        <v>361213.69200000004</v>
      </c>
      <c r="K113" s="211"/>
    </row>
    <row r="114" spans="1:11" ht="16.5" customHeight="1" x14ac:dyDescent="0.35">
      <c r="A114" s="218" t="s">
        <v>344</v>
      </c>
      <c r="B114" s="219" t="s">
        <v>217</v>
      </c>
      <c r="C114" s="220">
        <v>106123.25798427663</v>
      </c>
      <c r="D114" s="220">
        <v>124388.162</v>
      </c>
      <c r="E114" s="220">
        <v>135330.64200000002</v>
      </c>
      <c r="F114" s="220">
        <v>141958.08270668716</v>
      </c>
      <c r="G114" s="220">
        <v>127364.10300000003</v>
      </c>
      <c r="H114" s="220">
        <v>130614.54000000001</v>
      </c>
      <c r="I114" s="220">
        <v>50256.089999999975</v>
      </c>
      <c r="J114" s="221">
        <v>127227.77000000002</v>
      </c>
      <c r="K114" s="211"/>
    </row>
    <row r="115" spans="1:11" ht="16.5" customHeight="1" thickBot="1" x14ac:dyDescent="0.4">
      <c r="A115" s="222" t="s">
        <v>345</v>
      </c>
      <c r="B115" s="223" t="s">
        <v>346</v>
      </c>
      <c r="C115" s="224">
        <v>190812.26330156953</v>
      </c>
      <c r="D115" s="224">
        <v>206067.00099999999</v>
      </c>
      <c r="E115" s="224">
        <v>209706.07100000003</v>
      </c>
      <c r="F115" s="224">
        <v>223487.34744793986</v>
      </c>
      <c r="G115" s="224">
        <v>70571.212</v>
      </c>
      <c r="H115" s="224">
        <v>211398.55300000001</v>
      </c>
      <c r="I115" s="224">
        <v>155757.26200000002</v>
      </c>
      <c r="J115" s="225">
        <v>179334.13099999996</v>
      </c>
      <c r="K115" s="211"/>
    </row>
    <row r="116" spans="1:11" ht="16.5" customHeight="1" thickBot="1" x14ac:dyDescent="0.45">
      <c r="A116" s="226" t="s">
        <v>385</v>
      </c>
      <c r="B116" s="227"/>
      <c r="C116" s="228">
        <v>875252.89728584606</v>
      </c>
      <c r="D116" s="228">
        <v>1022206.6529999999</v>
      </c>
      <c r="E116" s="228">
        <v>1485474.8689999999</v>
      </c>
      <c r="F116" s="228">
        <v>1922390.6651546268</v>
      </c>
      <c r="G116" s="228">
        <v>1553737.4874145715</v>
      </c>
      <c r="H116" s="228">
        <v>1724225.5889421648</v>
      </c>
      <c r="I116" s="228">
        <v>1054943.26</v>
      </c>
      <c r="J116" s="229">
        <v>1414274.4010000001</v>
      </c>
      <c r="K116" s="211"/>
    </row>
    <row r="117" spans="1:11" ht="16.5" customHeight="1" x14ac:dyDescent="0.4">
      <c r="A117" s="230"/>
      <c r="B117" s="212"/>
      <c r="C117" s="213"/>
      <c r="D117" s="213"/>
      <c r="E117" s="213"/>
      <c r="F117" s="213"/>
      <c r="G117" s="213"/>
      <c r="H117" s="213"/>
      <c r="I117" s="213"/>
      <c r="J117" s="213"/>
      <c r="K117" s="211"/>
    </row>
    <row r="118" spans="1:11" ht="26.25" thickBot="1" x14ac:dyDescent="0.4">
      <c r="A118" s="231"/>
      <c r="J118" s="232"/>
    </row>
    <row r="119" spans="1:11" x14ac:dyDescent="0.35">
      <c r="A119" s="233" t="s">
        <v>386</v>
      </c>
      <c r="B119" s="234"/>
      <c r="C119" s="234"/>
      <c r="D119" s="234"/>
      <c r="E119" s="234"/>
      <c r="F119" s="234"/>
      <c r="G119" s="234"/>
      <c r="H119" s="234"/>
      <c r="I119" s="234"/>
      <c r="J119" s="235"/>
    </row>
    <row r="120" spans="1:11" x14ac:dyDescent="0.35">
      <c r="A120" s="236" t="s">
        <v>387</v>
      </c>
      <c r="B120" s="237"/>
      <c r="C120" s="220">
        <v>2151428.9800358461</v>
      </c>
      <c r="D120" s="220">
        <v>2324157.2736730007</v>
      </c>
      <c r="E120" s="220">
        <v>2322431.2652733331</v>
      </c>
      <c r="F120" s="220">
        <v>2514863.6186996265</v>
      </c>
      <c r="G120" s="220">
        <v>2232992.8565349993</v>
      </c>
      <c r="H120" s="220">
        <v>2439591.151326274</v>
      </c>
      <c r="I120" s="220">
        <v>1715604.4612500006</v>
      </c>
      <c r="J120" s="221">
        <v>2229863.9013999999</v>
      </c>
    </row>
    <row r="121" spans="1:11" x14ac:dyDescent="0.35">
      <c r="A121" s="236" t="s">
        <v>388</v>
      </c>
      <c r="B121" s="237"/>
      <c r="C121" s="220">
        <v>0</v>
      </c>
      <c r="D121" s="220">
        <v>0</v>
      </c>
      <c r="E121" s="220">
        <v>0</v>
      </c>
      <c r="F121" s="220">
        <v>36.528500000000001</v>
      </c>
      <c r="G121" s="220">
        <v>8157.7569999999996</v>
      </c>
      <c r="H121" s="220">
        <v>11450.126</v>
      </c>
      <c r="I121" s="220">
        <v>34911.444000000003</v>
      </c>
      <c r="J121" s="221">
        <v>60383.278999999995</v>
      </c>
    </row>
    <row r="122" spans="1:11" x14ac:dyDescent="0.35">
      <c r="A122" s="236" t="s">
        <v>389</v>
      </c>
      <c r="B122" s="237"/>
      <c r="C122" s="220">
        <v>0</v>
      </c>
      <c r="D122" s="220">
        <v>0</v>
      </c>
      <c r="E122" s="220">
        <v>0</v>
      </c>
      <c r="F122" s="220">
        <v>0</v>
      </c>
      <c r="G122" s="220">
        <v>0</v>
      </c>
      <c r="H122" s="220">
        <v>0</v>
      </c>
      <c r="I122" s="220">
        <v>0</v>
      </c>
      <c r="J122" s="221">
        <v>1065.63625</v>
      </c>
    </row>
    <row r="123" spans="1:11" ht="26.25" thickBot="1" x14ac:dyDescent="0.4">
      <c r="A123" s="238" t="s">
        <v>42</v>
      </c>
      <c r="B123" s="239"/>
      <c r="C123" s="224">
        <v>58156.17</v>
      </c>
      <c r="D123" s="224">
        <v>64040.52</v>
      </c>
      <c r="E123" s="224">
        <v>64494.2</v>
      </c>
      <c r="F123" s="224">
        <v>79491</v>
      </c>
      <c r="G123" s="224">
        <v>76309.624999999985</v>
      </c>
      <c r="H123" s="224">
        <v>79093.507500000007</v>
      </c>
      <c r="I123" s="224">
        <v>61901.893750000003</v>
      </c>
      <c r="J123" s="225">
        <v>44798.720000000001</v>
      </c>
    </row>
    <row r="124" spans="1:11" ht="27" thickBot="1" x14ac:dyDescent="0.45">
      <c r="A124" s="240" t="s">
        <v>390</v>
      </c>
      <c r="B124" s="241"/>
      <c r="C124" s="228">
        <v>2209585.150035846</v>
      </c>
      <c r="D124" s="228">
        <v>2388197.7936730008</v>
      </c>
      <c r="E124" s="228">
        <v>2386925.4652733332</v>
      </c>
      <c r="F124" s="228">
        <v>2594391.1471996265</v>
      </c>
      <c r="G124" s="228">
        <v>2317460.2385349995</v>
      </c>
      <c r="H124" s="228">
        <v>2530134.784826274</v>
      </c>
      <c r="I124" s="228">
        <v>1812417.7990000006</v>
      </c>
      <c r="J124" s="229">
        <v>2336111.5366500001</v>
      </c>
    </row>
    <row r="126" spans="1:11" x14ac:dyDescent="0.35">
      <c r="C126" s="198"/>
      <c r="D126" s="198"/>
      <c r="E126" s="198"/>
      <c r="F126" s="198"/>
      <c r="G126" s="198"/>
      <c r="H126" s="198"/>
      <c r="I126" s="198"/>
      <c r="J126" s="198"/>
    </row>
    <row r="127" spans="1:11" x14ac:dyDescent="0.35">
      <c r="C127" s="198"/>
      <c r="D127" s="198"/>
      <c r="E127" s="198"/>
      <c r="F127" s="198"/>
      <c r="G127" s="198"/>
      <c r="H127" s="198"/>
      <c r="I127" s="198"/>
      <c r="J127" s="198"/>
    </row>
    <row r="128" spans="1:11" x14ac:dyDescent="0.35">
      <c r="C128" s="198"/>
      <c r="D128" s="198"/>
      <c r="E128" s="198"/>
      <c r="F128" s="198"/>
      <c r="G128" s="198"/>
      <c r="H128" s="198"/>
      <c r="I128" s="198"/>
      <c r="J128" s="198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Scenario_Current_Demand</vt:lpstr>
      <vt:lpstr>Hoja1</vt:lpstr>
      <vt:lpstr>Proyectos Adicionales C-D</vt:lpstr>
      <vt:lpstr>Proyectos </vt:lpstr>
      <vt:lpstr>Eficiencia</vt:lpstr>
      <vt:lpstr>Generacion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Hugo Oliver Rios </cp:lastModifiedBy>
  <dcterms:created xsi:type="dcterms:W3CDTF">2018-11-27T02:13:03Z</dcterms:created>
  <dcterms:modified xsi:type="dcterms:W3CDTF">2018-11-30T16:42:50Z</dcterms:modified>
</cp:coreProperties>
</file>